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updateLinks="never" codeName="ThisWorkbook"/>
  <mc:AlternateContent xmlns:mc="http://schemas.openxmlformats.org/markup-compatibility/2006">
    <mc:Choice Requires="x15">
      <x15ac:absPath xmlns:x15ac="http://schemas.microsoft.com/office/spreadsheetml/2010/11/ac" url="C:\Users\jca\Desktop\"/>
    </mc:Choice>
  </mc:AlternateContent>
  <xr:revisionPtr revIDLastSave="0" documentId="8_{BC33D7D3-0C8E-4084-879D-59D37F6B9CD6}" xr6:coauthVersionLast="47" xr6:coauthVersionMax="47" xr10:uidLastSave="{00000000-0000-0000-0000-000000000000}"/>
  <bookViews>
    <workbookView xWindow="732" yWindow="732" windowWidth="21288" windowHeight="12204" tabRatio="790" activeTab="1" xr2:uid="{00000000-000D-0000-FFFF-FFFF00000000}"/>
  </bookViews>
  <sheets>
    <sheet name="Inledning" sheetId="41" r:id="rId1"/>
    <sheet name="Inmatning Rapportering" sheetId="42" r:id="rId2"/>
    <sheet name="Inmatning Väg spec fordonsinfo" sheetId="14" r:id="rId3"/>
    <sheet name="Väg drivmedelsåtgång" sheetId="17" state="hidden" r:id="rId4"/>
    <sheet name="Väg körsträcka" sheetId="13" state="hidden" r:id="rId5"/>
    <sheet name="Spårtrafik" sheetId="38" state="hidden" r:id="rId6"/>
    <sheet name="Buss, flyg, sjöfart" sheetId="18" state="hidden" r:id="rId7"/>
    <sheet name="Väg Taxi" sheetId="16" state="hidden" r:id="rId8"/>
    <sheet name="Arbetsmaskiner körtid" sheetId="31" state="hidden" r:id="rId9"/>
    <sheet name="GWP faktorer" sheetId="19" state="hidden" r:id="rId10"/>
  </sheets>
  <externalReferences>
    <externalReference r:id="rId11"/>
  </externalReferences>
  <definedNames>
    <definedName name="Flygplats">[1]Flygplats!$A$1:$H$103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 i="42" l="1"/>
  <c r="B16" i="17"/>
  <c r="F187" i="42" s="1"/>
  <c r="B17" i="17"/>
  <c r="J17" i="17" s="1"/>
  <c r="G188" i="42" s="1"/>
  <c r="B66" i="18"/>
  <c r="F157" i="42" s="1"/>
  <c r="B67" i="18"/>
  <c r="F158" i="42" s="1"/>
  <c r="L66" i="18" l="1"/>
  <c r="J66" i="18"/>
  <c r="G157" i="42" s="1"/>
  <c r="J67" i="18"/>
  <c r="G158" i="42" s="1"/>
  <c r="L67" i="18"/>
  <c r="L16" i="17"/>
  <c r="J16" i="17"/>
  <c r="G187" i="42" s="1"/>
  <c r="L17" i="17"/>
  <c r="F188" i="42"/>
  <c r="C27" i="38"/>
  <c r="D27" i="38" s="1"/>
  <c r="G79" i="42" s="1"/>
  <c r="B80" i="18"/>
  <c r="J80" i="18" s="1"/>
  <c r="C40" i="31"/>
  <c r="C4" i="31"/>
  <c r="C5" i="31"/>
  <c r="C6" i="31"/>
  <c r="C7" i="31"/>
  <c r="C8" i="31"/>
  <c r="C9" i="31"/>
  <c r="C10" i="31"/>
  <c r="C11" i="31"/>
  <c r="C12" i="31"/>
  <c r="C13" i="31"/>
  <c r="C14" i="31"/>
  <c r="C15" i="31"/>
  <c r="C16" i="31"/>
  <c r="C17" i="31"/>
  <c r="C18" i="31"/>
  <c r="C19" i="31"/>
  <c r="C20" i="31"/>
  <c r="C21" i="31"/>
  <c r="C22" i="31"/>
  <c r="C23" i="31"/>
  <c r="C24" i="31"/>
  <c r="C25" i="31"/>
  <c r="C26" i="31"/>
  <c r="C27" i="31"/>
  <c r="C28" i="31"/>
  <c r="C29" i="31"/>
  <c r="C30" i="31"/>
  <c r="C31" i="31"/>
  <c r="C32" i="31"/>
  <c r="C33" i="31"/>
  <c r="C34" i="31"/>
  <c r="C35" i="31"/>
  <c r="C36" i="31"/>
  <c r="C37" i="31"/>
  <c r="C38" i="31"/>
  <c r="C39" i="31"/>
  <c r="C3" i="31"/>
  <c r="M3" i="31" s="1"/>
  <c r="B76" i="18"/>
  <c r="J76" i="18" s="1"/>
  <c r="B77" i="18"/>
  <c r="J77" i="18" s="1"/>
  <c r="B78" i="18"/>
  <c r="J78" i="18" s="1"/>
  <c r="B75" i="18"/>
  <c r="J75" i="18" s="1"/>
  <c r="B65" i="18"/>
  <c r="B68" i="18"/>
  <c r="B69" i="18"/>
  <c r="B70" i="18"/>
  <c r="J70" i="18" s="1"/>
  <c r="B71" i="18"/>
  <c r="J71" i="18" s="1"/>
  <c r="B72" i="18"/>
  <c r="B73" i="18"/>
  <c r="B64" i="18"/>
  <c r="J64" i="18" s="1"/>
  <c r="B52" i="18"/>
  <c r="B53" i="18"/>
  <c r="B54" i="18"/>
  <c r="B55" i="18"/>
  <c r="B56" i="18"/>
  <c r="B57" i="18"/>
  <c r="B51" i="18"/>
  <c r="B39" i="18"/>
  <c r="B40" i="18"/>
  <c r="B41" i="18"/>
  <c r="B42" i="18"/>
  <c r="B43" i="18"/>
  <c r="B44" i="18"/>
  <c r="B45" i="18"/>
  <c r="B38" i="18"/>
  <c r="J38" i="18" s="1"/>
  <c r="B4" i="18"/>
  <c r="B5" i="18"/>
  <c r="J5" i="18" s="1"/>
  <c r="B6" i="18"/>
  <c r="B7" i="18"/>
  <c r="B8" i="18"/>
  <c r="B9" i="18"/>
  <c r="B10" i="18"/>
  <c r="B11" i="18"/>
  <c r="B12" i="18"/>
  <c r="B13" i="18"/>
  <c r="B14" i="18"/>
  <c r="B15" i="18"/>
  <c r="B16" i="18"/>
  <c r="B17" i="18"/>
  <c r="B18" i="18"/>
  <c r="B19" i="18"/>
  <c r="B20" i="18"/>
  <c r="B21" i="18"/>
  <c r="B22" i="18"/>
  <c r="B23" i="18"/>
  <c r="B24" i="18"/>
  <c r="B25" i="18"/>
  <c r="B26" i="18"/>
  <c r="B27" i="18"/>
  <c r="B28" i="18"/>
  <c r="B29" i="18"/>
  <c r="B30" i="18"/>
  <c r="B31" i="18"/>
  <c r="B3" i="18"/>
  <c r="S19" i="38"/>
  <c r="S20" i="38"/>
  <c r="S21" i="38"/>
  <c r="S22" i="38"/>
  <c r="S23" i="38"/>
  <c r="S24" i="38"/>
  <c r="S25" i="38"/>
  <c r="S26" i="38"/>
  <c r="S18" i="38"/>
  <c r="O19" i="38"/>
  <c r="O20" i="38"/>
  <c r="O21" i="38"/>
  <c r="O22" i="38"/>
  <c r="O23" i="38"/>
  <c r="O24" i="38"/>
  <c r="O25" i="38"/>
  <c r="O26" i="38"/>
  <c r="O18" i="38"/>
  <c r="K19" i="38"/>
  <c r="K20" i="38"/>
  <c r="K21" i="38"/>
  <c r="K22" i="38"/>
  <c r="K23" i="38"/>
  <c r="K24" i="38"/>
  <c r="K25" i="38"/>
  <c r="K26" i="38"/>
  <c r="K18" i="38"/>
  <c r="G19" i="38"/>
  <c r="G20" i="38"/>
  <c r="G21" i="38"/>
  <c r="G22" i="38"/>
  <c r="G23" i="38"/>
  <c r="G24" i="38"/>
  <c r="G25" i="38"/>
  <c r="G26" i="38"/>
  <c r="G18" i="38"/>
  <c r="C19" i="38"/>
  <c r="C20" i="38"/>
  <c r="C21" i="38"/>
  <c r="C22" i="38"/>
  <c r="E22" i="38" s="1"/>
  <c r="C23" i="38"/>
  <c r="C24" i="38"/>
  <c r="C25" i="38"/>
  <c r="C26" i="38"/>
  <c r="E26" i="38" s="1"/>
  <c r="D26" i="38" s="1"/>
  <c r="C18" i="38"/>
  <c r="D13" i="16"/>
  <c r="C12" i="16"/>
  <c r="B11" i="16"/>
  <c r="D5" i="16"/>
  <c r="C4" i="16"/>
  <c r="B3" i="16"/>
  <c r="B29" i="13"/>
  <c r="B30" i="13"/>
  <c r="B28" i="13"/>
  <c r="B19" i="13"/>
  <c r="B20" i="13"/>
  <c r="B21" i="13"/>
  <c r="B22" i="13"/>
  <c r="B18" i="13"/>
  <c r="B4" i="13"/>
  <c r="B5" i="13"/>
  <c r="B6" i="13"/>
  <c r="B7" i="13"/>
  <c r="B8" i="13"/>
  <c r="B9" i="13"/>
  <c r="B10" i="13"/>
  <c r="B11" i="13"/>
  <c r="B3" i="13"/>
  <c r="B15" i="17"/>
  <c r="B14" i="17"/>
  <c r="B8" i="17"/>
  <c r="B7" i="17"/>
  <c r="B6" i="17"/>
  <c r="B5" i="17"/>
  <c r="B4" i="17"/>
  <c r="B3" i="17"/>
  <c r="E27" i="38" l="1"/>
  <c r="F79" i="42" s="1"/>
  <c r="Q18" i="38"/>
  <c r="P18" i="38"/>
  <c r="L17" i="18"/>
  <c r="J17" i="18"/>
  <c r="G177" i="42"/>
  <c r="L77" i="18"/>
  <c r="L69" i="18"/>
  <c r="J69" i="18"/>
  <c r="L68" i="18"/>
  <c r="J68" i="18"/>
  <c r="L65" i="18"/>
  <c r="J65" i="18"/>
  <c r="L64" i="18"/>
  <c r="L75" i="18"/>
  <c r="G170" i="42"/>
  <c r="F170" i="42"/>
  <c r="G168" i="42"/>
  <c r="F168" i="42"/>
  <c r="G171" i="42"/>
  <c r="F171" i="42"/>
  <c r="G169" i="42"/>
  <c r="F169" i="42"/>
  <c r="L78" i="18"/>
  <c r="L76" i="18"/>
  <c r="F102" i="42"/>
  <c r="F103" i="42"/>
  <c r="F104" i="42"/>
  <c r="F105" i="42"/>
  <c r="F106" i="42"/>
  <c r="F107" i="42"/>
  <c r="F108" i="42"/>
  <c r="F109" i="42"/>
  <c r="F110" i="42"/>
  <c r="F111" i="42"/>
  <c r="F112" i="42"/>
  <c r="F113" i="42"/>
  <c r="F114" i="42"/>
  <c r="F115" i="42"/>
  <c r="F116" i="42"/>
  <c r="F117" i="42"/>
  <c r="F118" i="42"/>
  <c r="F119" i="42"/>
  <c r="F120" i="42"/>
  <c r="F121" i="42"/>
  <c r="F122" i="42"/>
  <c r="F123" i="42"/>
  <c r="F124" i="42"/>
  <c r="F125" i="42"/>
  <c r="J73" i="18" l="1"/>
  <c r="G164" i="42" s="1"/>
  <c r="F164" i="42" l="1"/>
  <c r="L73" i="18"/>
  <c r="L31" i="18" l="1"/>
  <c r="L29" i="18"/>
  <c r="L27" i="18"/>
  <c r="L26" i="18"/>
  <c r="L25" i="18"/>
  <c r="L24" i="18"/>
  <c r="L23" i="18"/>
  <c r="L21" i="18"/>
  <c r="L20" i="18"/>
  <c r="L19" i="18"/>
  <c r="L18" i="18"/>
  <c r="J16" i="18"/>
  <c r="L13" i="18"/>
  <c r="L12" i="18"/>
  <c r="L11" i="18"/>
  <c r="L10" i="18"/>
  <c r="L9" i="18"/>
  <c r="G110" i="42" l="1"/>
  <c r="J11" i="13"/>
  <c r="F50" i="42"/>
  <c r="J8" i="18"/>
  <c r="J28" i="18"/>
  <c r="J24" i="18"/>
  <c r="J20" i="18"/>
  <c r="J12" i="18"/>
  <c r="J10" i="18"/>
  <c r="J9" i="18"/>
  <c r="L28" i="18"/>
  <c r="J18" i="18"/>
  <c r="L8" i="18"/>
  <c r="J26" i="18"/>
  <c r="L16" i="18"/>
  <c r="J25" i="18"/>
  <c r="L15" i="18"/>
  <c r="J31" i="18"/>
  <c r="J27" i="18"/>
  <c r="J23" i="18"/>
  <c r="J19" i="18"/>
  <c r="J15" i="18"/>
  <c r="J11" i="18"/>
  <c r="J21" i="18"/>
  <c r="L30" i="18"/>
  <c r="L22" i="18"/>
  <c r="L14" i="18"/>
  <c r="J14" i="18"/>
  <c r="J29" i="18"/>
  <c r="J13" i="18"/>
  <c r="J30" i="18"/>
  <c r="J22" i="18"/>
  <c r="L11" i="13"/>
  <c r="G108" i="42" l="1"/>
  <c r="G125" i="42"/>
  <c r="G103" i="42"/>
  <c r="G104" i="42"/>
  <c r="G106" i="42"/>
  <c r="G102" i="42"/>
  <c r="G105" i="42"/>
  <c r="G120" i="42"/>
  <c r="G114" i="42"/>
  <c r="G116" i="42"/>
  <c r="G109" i="42"/>
  <c r="G124" i="42"/>
  <c r="G115" i="42"/>
  <c r="G113" i="42"/>
  <c r="G111" i="42"/>
  <c r="G118" i="42"/>
  <c r="G50" i="42"/>
  <c r="G107" i="42"/>
  <c r="G117" i="42"/>
  <c r="G112" i="42"/>
  <c r="G123" i="42"/>
  <c r="G121" i="42"/>
  <c r="G119" i="42"/>
  <c r="G122" i="42"/>
  <c r="F64" i="42" l="1"/>
  <c r="J30" i="13"/>
  <c r="L30" i="13"/>
  <c r="G64" i="42" l="1"/>
  <c r="K5" i="14"/>
  <c r="K6" i="14"/>
  <c r="K7" i="14"/>
  <c r="K8" i="14"/>
  <c r="K9" i="14"/>
  <c r="K10" i="14"/>
  <c r="K11" i="14"/>
  <c r="K12" i="14"/>
  <c r="K13" i="14"/>
  <c r="K14" i="14"/>
  <c r="K15" i="14"/>
  <c r="K16" i="14"/>
  <c r="K17" i="14"/>
  <c r="K18" i="14"/>
  <c r="K19" i="14"/>
  <c r="K20" i="14"/>
  <c r="K21" i="14"/>
  <c r="K22" i="14"/>
  <c r="K23" i="14"/>
  <c r="K24" i="14"/>
  <c r="K25" i="14"/>
  <c r="K26" i="14"/>
  <c r="K27" i="14"/>
  <c r="K28" i="14"/>
  <c r="K29" i="14"/>
  <c r="K30" i="14"/>
  <c r="K31" i="14"/>
  <c r="K32" i="14"/>
  <c r="K33" i="14"/>
  <c r="K34" i="14"/>
  <c r="K35" i="14"/>
  <c r="K36" i="14"/>
  <c r="K37" i="14"/>
  <c r="K38" i="14"/>
  <c r="K39" i="14"/>
  <c r="K40" i="14"/>
  <c r="K41" i="14"/>
  <c r="K42" i="14"/>
  <c r="K43" i="14"/>
  <c r="K44" i="14"/>
  <c r="K45" i="14"/>
  <c r="K46" i="14"/>
  <c r="K47" i="14"/>
  <c r="K48" i="14"/>
  <c r="K49" i="14"/>
  <c r="K50" i="14"/>
  <c r="K51" i="14"/>
  <c r="K52" i="14"/>
  <c r="K53" i="14"/>
  <c r="K54" i="14"/>
  <c r="K55" i="14"/>
  <c r="K56" i="14"/>
  <c r="K57" i="14"/>
  <c r="K58" i="14"/>
  <c r="K4" i="14"/>
  <c r="U19" i="38" l="1"/>
  <c r="U20" i="38"/>
  <c r="U21" i="38"/>
  <c r="T22" i="38"/>
  <c r="U23" i="38"/>
  <c r="U24" i="38"/>
  <c r="T25" i="38"/>
  <c r="T26" i="38"/>
  <c r="T18" i="38"/>
  <c r="P19" i="38"/>
  <c r="Q20" i="38"/>
  <c r="P21" i="38"/>
  <c r="Q22" i="38"/>
  <c r="P23" i="38"/>
  <c r="P24" i="38"/>
  <c r="Q25" i="38"/>
  <c r="P26" i="38"/>
  <c r="L19" i="38"/>
  <c r="M20" i="38"/>
  <c r="L21" i="38"/>
  <c r="L22" i="38"/>
  <c r="L23" i="38"/>
  <c r="L24" i="38"/>
  <c r="L25" i="38"/>
  <c r="L26" i="38"/>
  <c r="M18" i="38"/>
  <c r="I19" i="38"/>
  <c r="H20" i="38"/>
  <c r="H21" i="38"/>
  <c r="H22" i="38"/>
  <c r="H23" i="38"/>
  <c r="H24" i="38"/>
  <c r="H25" i="38"/>
  <c r="H26" i="38"/>
  <c r="I18" i="38"/>
  <c r="E19" i="38"/>
  <c r="D19" i="38" s="1"/>
  <c r="E20" i="38"/>
  <c r="D20" i="38" s="1"/>
  <c r="E21" i="38"/>
  <c r="D21" i="38" s="1"/>
  <c r="D22" i="38"/>
  <c r="E23" i="38"/>
  <c r="D23" i="38" s="1"/>
  <c r="E24" i="38"/>
  <c r="D24" i="38" s="1"/>
  <c r="E25" i="38"/>
  <c r="D25" i="38" s="1"/>
  <c r="E18" i="38"/>
  <c r="E28" i="38" l="1"/>
  <c r="T23" i="38"/>
  <c r="P22" i="38"/>
  <c r="T24" i="38"/>
  <c r="I20" i="38"/>
  <c r="M21" i="38"/>
  <c r="M22" i="38"/>
  <c r="Q23" i="38"/>
  <c r="M26" i="38"/>
  <c r="U22" i="38"/>
  <c r="L18" i="38"/>
  <c r="Q21" i="38"/>
  <c r="U25" i="38"/>
  <c r="P25" i="38"/>
  <c r="U26" i="38"/>
  <c r="I24" i="38"/>
  <c r="T19" i="38"/>
  <c r="U18" i="38"/>
  <c r="Q26" i="38"/>
  <c r="H18" i="38"/>
  <c r="I21" i="38"/>
  <c r="H19" i="38"/>
  <c r="I25" i="38"/>
  <c r="I26" i="38"/>
  <c r="I23" i="38"/>
  <c r="I22" i="38"/>
  <c r="T21" i="38"/>
  <c r="T20" i="38"/>
  <c r="Q24" i="38"/>
  <c r="P20" i="38"/>
  <c r="Q19" i="38"/>
  <c r="L20" i="38"/>
  <c r="M19" i="38"/>
  <c r="M24" i="38"/>
  <c r="M23" i="38"/>
  <c r="D18" i="38"/>
  <c r="D28" i="38" s="1"/>
  <c r="M25" i="38"/>
  <c r="U28" i="38" l="1"/>
  <c r="Q28" i="38"/>
  <c r="D14" i="42" s="1"/>
  <c r="I28" i="38"/>
  <c r="M28" i="38"/>
  <c r="T28" i="38"/>
  <c r="L28" i="38"/>
  <c r="P28" i="38"/>
  <c r="G14" i="42" s="1"/>
  <c r="H28" i="38"/>
  <c r="G156" i="42" l="1"/>
  <c r="G159" i="42"/>
  <c r="G160" i="42"/>
  <c r="G161" i="42"/>
  <c r="J72" i="18"/>
  <c r="G163" i="42" s="1"/>
  <c r="L51" i="18"/>
  <c r="F98" i="42"/>
  <c r="F63" i="42"/>
  <c r="F62" i="42"/>
  <c r="F46" i="42"/>
  <c r="F42" i="42"/>
  <c r="F14" i="42" l="1"/>
  <c r="E14" i="42"/>
  <c r="F162" i="42"/>
  <c r="G162" i="42"/>
  <c r="G155" i="42"/>
  <c r="F155" i="42"/>
  <c r="F133" i="42"/>
  <c r="F198" i="42"/>
  <c r="F34" i="42"/>
  <c r="F55" i="42"/>
  <c r="F69" i="42"/>
  <c r="F99" i="42"/>
  <c r="F132" i="42"/>
  <c r="F141" i="42"/>
  <c r="F191" i="42"/>
  <c r="F221" i="42"/>
  <c r="F213" i="42"/>
  <c r="F205" i="42"/>
  <c r="F197" i="42"/>
  <c r="F43" i="42"/>
  <c r="F156" i="42"/>
  <c r="F48" i="42"/>
  <c r="F140" i="42"/>
  <c r="F163" i="42"/>
  <c r="F227" i="42"/>
  <c r="F219" i="42"/>
  <c r="F211" i="42"/>
  <c r="F203" i="42"/>
  <c r="F195" i="42"/>
  <c r="F100" i="42"/>
  <c r="F214" i="42"/>
  <c r="F49" i="42"/>
  <c r="F131" i="42"/>
  <c r="F220" i="42"/>
  <c r="F38" i="42"/>
  <c r="F73" i="42"/>
  <c r="F57" i="42"/>
  <c r="F137" i="42"/>
  <c r="F146" i="42"/>
  <c r="F226" i="42"/>
  <c r="F218" i="42"/>
  <c r="F210" i="42"/>
  <c r="F202" i="42"/>
  <c r="F194" i="42"/>
  <c r="F68" i="42"/>
  <c r="F222" i="42"/>
  <c r="F59" i="42"/>
  <c r="F212" i="42"/>
  <c r="F130" i="42"/>
  <c r="F47" i="42"/>
  <c r="F36" i="42"/>
  <c r="F75" i="42"/>
  <c r="F145" i="42"/>
  <c r="F161" i="42"/>
  <c r="F225" i="42"/>
  <c r="F217" i="42"/>
  <c r="F209" i="42"/>
  <c r="F201" i="42"/>
  <c r="F193" i="42"/>
  <c r="F186" i="42"/>
  <c r="F142" i="42"/>
  <c r="F204" i="42"/>
  <c r="F58" i="42"/>
  <c r="F37" i="42"/>
  <c r="F74" i="42"/>
  <c r="F56" i="42"/>
  <c r="F136" i="42"/>
  <c r="F35" i="42"/>
  <c r="F45" i="42"/>
  <c r="F97" i="42"/>
  <c r="D15" i="42" s="1"/>
  <c r="F135" i="42"/>
  <c r="F144" i="42"/>
  <c r="F160" i="42"/>
  <c r="F224" i="42"/>
  <c r="F216" i="42"/>
  <c r="F208" i="42"/>
  <c r="F200" i="42"/>
  <c r="F192" i="42"/>
  <c r="F206" i="42"/>
  <c r="F39" i="42"/>
  <c r="F70" i="42"/>
  <c r="F228" i="42"/>
  <c r="F196" i="42"/>
  <c r="F185" i="42"/>
  <c r="F44" i="42"/>
  <c r="F101" i="42"/>
  <c r="F134" i="42"/>
  <c r="F143" i="42"/>
  <c r="F159" i="42"/>
  <c r="F223" i="42"/>
  <c r="F215" i="42"/>
  <c r="F207" i="42"/>
  <c r="F199" i="42"/>
  <c r="L4" i="18"/>
  <c r="L3" i="13"/>
  <c r="L28" i="13"/>
  <c r="J28" i="13"/>
  <c r="L29" i="13"/>
  <c r="J29" i="13"/>
  <c r="J7" i="13"/>
  <c r="F15" i="42" l="1"/>
  <c r="D16" i="42"/>
  <c r="D12" i="42"/>
  <c r="F12" i="42" s="1"/>
  <c r="D21" i="42"/>
  <c r="F21" i="42" s="1"/>
  <c r="G23" i="42"/>
  <c r="G63" i="42"/>
  <c r="G46" i="42"/>
  <c r="G62" i="42"/>
  <c r="J32" i="13"/>
  <c r="L32" i="13"/>
  <c r="J3" i="17"/>
  <c r="E16" i="42" l="1"/>
  <c r="E12" i="42"/>
  <c r="F16" i="42"/>
  <c r="E21" i="42"/>
  <c r="G34" i="42"/>
  <c r="E15" i="42"/>
  <c r="M5" i="14"/>
  <c r="M6" i="14"/>
  <c r="M7" i="14"/>
  <c r="M8" i="14"/>
  <c r="M9" i="14"/>
  <c r="M10" i="14"/>
  <c r="M11" i="14"/>
  <c r="M12" i="14"/>
  <c r="M13" i="14"/>
  <c r="M14" i="14"/>
  <c r="M15" i="14"/>
  <c r="M16" i="14"/>
  <c r="M17" i="14"/>
  <c r="M18" i="14"/>
  <c r="M19" i="14"/>
  <c r="M20" i="14"/>
  <c r="M21" i="14"/>
  <c r="M22" i="14"/>
  <c r="M23" i="14"/>
  <c r="M24" i="14"/>
  <c r="M25" i="14"/>
  <c r="M26" i="14"/>
  <c r="M27" i="14"/>
  <c r="M28" i="14"/>
  <c r="M29" i="14"/>
  <c r="M30" i="14"/>
  <c r="M31" i="14"/>
  <c r="M32" i="14"/>
  <c r="M33" i="14"/>
  <c r="M34" i="14"/>
  <c r="M35" i="14"/>
  <c r="M36" i="14"/>
  <c r="M37" i="14"/>
  <c r="M38" i="14"/>
  <c r="M39" i="14"/>
  <c r="M40" i="14"/>
  <c r="M41" i="14"/>
  <c r="M42" i="14"/>
  <c r="M43" i="14"/>
  <c r="M44" i="14"/>
  <c r="M45" i="14"/>
  <c r="M46" i="14"/>
  <c r="M47" i="14"/>
  <c r="M48" i="14"/>
  <c r="M49" i="14"/>
  <c r="M50" i="14"/>
  <c r="M51" i="14"/>
  <c r="M52" i="14"/>
  <c r="M53" i="14"/>
  <c r="M54" i="14"/>
  <c r="M55" i="14"/>
  <c r="M56" i="14"/>
  <c r="M57" i="14"/>
  <c r="M58" i="14"/>
  <c r="K59" i="14"/>
  <c r="M4" i="14"/>
  <c r="D13" i="42" l="1"/>
  <c r="D17" i="42" s="1"/>
  <c r="M59" i="14"/>
  <c r="F13" i="42" l="1"/>
  <c r="F17" i="42" s="1"/>
  <c r="E17" i="42"/>
  <c r="L5" i="17"/>
  <c r="L15" i="17"/>
  <c r="L6" i="17"/>
  <c r="J6" i="17" l="1"/>
  <c r="J5" i="17"/>
  <c r="G36" i="42" l="1"/>
  <c r="G37" i="42"/>
  <c r="J15" i="17"/>
  <c r="G186" i="42" l="1"/>
  <c r="L70" i="18"/>
  <c r="L10" i="13"/>
  <c r="L72" i="18" l="1"/>
  <c r="L71" i="18"/>
  <c r="L38" i="18"/>
  <c r="L6" i="13"/>
  <c r="L21" i="13"/>
  <c r="L9" i="13"/>
  <c r="L7" i="13"/>
  <c r="J6" i="18"/>
  <c r="L6" i="18"/>
  <c r="L3" i="18"/>
  <c r="J3" i="18"/>
  <c r="M5" i="31"/>
  <c r="K5" i="31"/>
  <c r="M40" i="31"/>
  <c r="K40" i="31"/>
  <c r="K33" i="31"/>
  <c r="M33" i="31"/>
  <c r="K21" i="31"/>
  <c r="M21" i="31"/>
  <c r="M35" i="31"/>
  <c r="K35" i="31"/>
  <c r="K26" i="31"/>
  <c r="M26" i="31"/>
  <c r="M36" i="31"/>
  <c r="K36" i="31"/>
  <c r="M32" i="31"/>
  <c r="K32" i="31"/>
  <c r="M28" i="31"/>
  <c r="K28" i="31"/>
  <c r="M39" i="31"/>
  <c r="K39" i="31"/>
  <c r="M38" i="31"/>
  <c r="K38" i="31"/>
  <c r="K9" i="31"/>
  <c r="M9" i="31"/>
  <c r="M24" i="31"/>
  <c r="K24" i="31"/>
  <c r="M14" i="31"/>
  <c r="K14" i="31"/>
  <c r="M23" i="31"/>
  <c r="K23" i="31"/>
  <c r="K10" i="31"/>
  <c r="M10" i="31"/>
  <c r="M30" i="31"/>
  <c r="K30" i="31"/>
  <c r="M20" i="31"/>
  <c r="K20" i="31"/>
  <c r="K37" i="31"/>
  <c r="M37" i="31"/>
  <c r="M31" i="31"/>
  <c r="K31" i="31"/>
  <c r="K6" i="31"/>
  <c r="M6" i="31"/>
  <c r="K3" i="31"/>
  <c r="M8" i="31"/>
  <c r="K8" i="31"/>
  <c r="M16" i="31"/>
  <c r="K16" i="31"/>
  <c r="M13" i="31"/>
  <c r="K13" i="31"/>
  <c r="K18" i="31"/>
  <c r="M18" i="31"/>
  <c r="K29" i="31"/>
  <c r="M29" i="31"/>
  <c r="M12" i="31"/>
  <c r="K12" i="31"/>
  <c r="M7" i="31"/>
  <c r="K7" i="31"/>
  <c r="M4" i="31"/>
  <c r="K4" i="31"/>
  <c r="K17" i="31"/>
  <c r="M17" i="31"/>
  <c r="M27" i="31"/>
  <c r="K27" i="31"/>
  <c r="K34" i="31"/>
  <c r="M34" i="31"/>
  <c r="M11" i="31"/>
  <c r="K11" i="31"/>
  <c r="K19" i="31"/>
  <c r="M19" i="31"/>
  <c r="K25" i="31"/>
  <c r="M25" i="31"/>
  <c r="M15" i="31"/>
  <c r="K15" i="31"/>
  <c r="M22" i="31"/>
  <c r="K22" i="31"/>
  <c r="J21" i="13"/>
  <c r="J9" i="13"/>
  <c r="J10" i="13"/>
  <c r="J6" i="13"/>
  <c r="L55" i="18"/>
  <c r="L53" i="18"/>
  <c r="L54" i="18"/>
  <c r="L56" i="18"/>
  <c r="L52" i="18"/>
  <c r="G195" i="42" l="1"/>
  <c r="G216" i="42"/>
  <c r="G223" i="42"/>
  <c r="G193" i="42"/>
  <c r="G206" i="42"/>
  <c r="G201" i="42"/>
  <c r="G200" i="42"/>
  <c r="G220" i="42"/>
  <c r="G97" i="42"/>
  <c r="G45" i="42"/>
  <c r="G204" i="42"/>
  <c r="G49" i="42"/>
  <c r="G213" i="42"/>
  <c r="G198" i="42"/>
  <c r="G197" i="42"/>
  <c r="G209" i="42"/>
  <c r="G203" i="42"/>
  <c r="G222" i="42"/>
  <c r="G48" i="42"/>
  <c r="G226" i="42"/>
  <c r="G218" i="42"/>
  <c r="G215" i="42"/>
  <c r="G211" i="42"/>
  <c r="G58" i="42"/>
  <c r="G205" i="42"/>
  <c r="G221" i="42"/>
  <c r="G100" i="42"/>
  <c r="G214" i="42"/>
  <c r="G212" i="42"/>
  <c r="G194" i="42"/>
  <c r="G219" i="42"/>
  <c r="G196" i="42"/>
  <c r="G224" i="42"/>
  <c r="G207" i="42"/>
  <c r="G217" i="42"/>
  <c r="G225" i="42"/>
  <c r="G210" i="42"/>
  <c r="G199" i="42"/>
  <c r="G192" i="42"/>
  <c r="G191" i="42"/>
  <c r="G208" i="42"/>
  <c r="G202" i="42"/>
  <c r="G227" i="42"/>
  <c r="G228" i="42"/>
  <c r="K41" i="31"/>
  <c r="M41" i="31"/>
  <c r="L57" i="18"/>
  <c r="J57" i="18"/>
  <c r="J45" i="18"/>
  <c r="J55" i="18"/>
  <c r="J56" i="18"/>
  <c r="J52" i="18"/>
  <c r="J54" i="18"/>
  <c r="L40" i="18"/>
  <c r="J40" i="18"/>
  <c r="J42" i="18"/>
  <c r="L42" i="18"/>
  <c r="L45" i="18"/>
  <c r="J43" i="18"/>
  <c r="L43" i="18"/>
  <c r="J53" i="18"/>
  <c r="J39" i="18"/>
  <c r="L39" i="18"/>
  <c r="L44" i="18"/>
  <c r="J44" i="18"/>
  <c r="J41" i="18"/>
  <c r="L41" i="18"/>
  <c r="G144" i="42" l="1"/>
  <c r="G137" i="42"/>
  <c r="G133" i="42"/>
  <c r="G130" i="42"/>
  <c r="G136" i="42"/>
  <c r="G134" i="42"/>
  <c r="G131" i="42"/>
  <c r="G143" i="42"/>
  <c r="G141" i="42"/>
  <c r="G132" i="42"/>
  <c r="G146" i="42"/>
  <c r="G142" i="42"/>
  <c r="G135" i="42"/>
  <c r="G145" i="42"/>
  <c r="L46" i="18"/>
  <c r="J46" i="18"/>
  <c r="L58" i="18"/>
  <c r="J51" i="18"/>
  <c r="L19" i="13"/>
  <c r="J7" i="18"/>
  <c r="L7" i="18"/>
  <c r="L18" i="13"/>
  <c r="L5" i="18"/>
  <c r="L22" i="13"/>
  <c r="J4" i="18"/>
  <c r="L20" i="13"/>
  <c r="J20" i="13"/>
  <c r="J22" i="13"/>
  <c r="J19" i="13"/>
  <c r="G99" i="42" l="1"/>
  <c r="G59" i="42"/>
  <c r="G101" i="42"/>
  <c r="G98" i="42"/>
  <c r="G15" i="42" s="1"/>
  <c r="G56" i="42"/>
  <c r="G57" i="42"/>
  <c r="G140" i="42"/>
  <c r="J58" i="18"/>
  <c r="L23" i="13"/>
  <c r="J18" i="13"/>
  <c r="G55" i="42" l="1"/>
  <c r="J23" i="13"/>
  <c r="L8" i="13"/>
  <c r="J8" i="13"/>
  <c r="L14" i="17"/>
  <c r="L18" i="17" s="1"/>
  <c r="G47" i="42" l="1"/>
  <c r="L3" i="17"/>
  <c r="L4" i="17"/>
  <c r="J4" i="17"/>
  <c r="J14" i="17"/>
  <c r="J18" i="17" s="1"/>
  <c r="G35" i="42" l="1"/>
  <c r="G185" i="42"/>
  <c r="G16" i="42" s="1"/>
  <c r="N13" i="16" l="1"/>
  <c r="L13" i="16"/>
  <c r="L3" i="16"/>
  <c r="N3" i="16"/>
  <c r="L12" i="16"/>
  <c r="N12" i="16"/>
  <c r="N11" i="16"/>
  <c r="L11" i="16"/>
  <c r="N4" i="16"/>
  <c r="L4" i="16"/>
  <c r="L5" i="16"/>
  <c r="N5" i="16"/>
  <c r="G75" i="42" l="1"/>
  <c r="G74" i="42"/>
  <c r="G70" i="42"/>
  <c r="G68" i="42"/>
  <c r="G69" i="42"/>
  <c r="G73" i="42"/>
  <c r="N6" i="16"/>
  <c r="L14" i="16"/>
  <c r="N14" i="16"/>
  <c r="L6" i="16"/>
  <c r="J5" i="13" l="1"/>
  <c r="L5" i="13"/>
  <c r="L4" i="13"/>
  <c r="J4" i="13"/>
  <c r="G43" i="42" l="1"/>
  <c r="G44" i="42"/>
  <c r="J3" i="13"/>
  <c r="G42" i="42" l="1"/>
  <c r="L12" i="13"/>
  <c r="J12" i="13"/>
  <c r="J7" i="17" l="1"/>
  <c r="L8" i="17"/>
  <c r="J8" i="17"/>
  <c r="L7" i="17"/>
  <c r="G39" i="42" l="1"/>
  <c r="G38" i="42"/>
  <c r="L9" i="17"/>
  <c r="J9" i="17"/>
  <c r="G13" i="42" l="1"/>
  <c r="G17" i="42" s="1"/>
  <c r="L32" i="18"/>
  <c r="J32"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Lena Söderlundh</author>
    <author>Tomas Wisell</author>
  </authors>
  <commentList>
    <comment ref="E6" authorId="0" shapeId="0" xr:uid="{B87BCD59-DA2D-48B8-83F2-29B28BA99AB7}">
      <text>
        <r>
          <rPr>
            <sz val="8"/>
            <color indexed="81"/>
            <rFont val="Tahoma"/>
            <family val="2"/>
          </rPr>
          <t xml:space="preserve">Myndigheten måste här fylla i antalet årsarbetskrafter.
</t>
        </r>
      </text>
    </comment>
    <comment ref="E7" authorId="0" shapeId="0" xr:uid="{F57C65C5-E5F2-401C-BD68-37500A6CD31F}">
      <text>
        <r>
          <rPr>
            <sz val="8"/>
            <color indexed="81"/>
            <rFont val="Tahoma"/>
            <family val="2"/>
          </rPr>
          <t xml:space="preserve">Frivillig uppgift - alternativt mått till "årsarbetskrafter".
</t>
        </r>
      </text>
    </comment>
    <comment ref="G10" authorId="1" shapeId="0" xr:uid="{AA8CF347-2B44-46ED-9E84-AA9817787F57}">
      <text>
        <r>
          <rPr>
            <b/>
            <sz val="9"/>
            <color indexed="81"/>
            <rFont val="Tahoma"/>
            <family val="2"/>
          </rPr>
          <t>IVL:</t>
        </r>
        <r>
          <rPr>
            <sz val="9"/>
            <color indexed="81"/>
            <rFont val="Tahoma"/>
            <family val="2"/>
          </rPr>
          <t xml:space="preserve">
Denna kolumn ska inte ingå i rapporteringen enligt miljöledningsförordningen.
inkl metan, lustgas + utsläpp av de tre växthusgaserna under framtagande av bränsle.</t>
        </r>
      </text>
    </comment>
    <comment ref="G20" authorId="1" shapeId="0" xr:uid="{21F0DF53-361D-490B-8CFB-CD3F9575E143}">
      <text>
        <r>
          <rPr>
            <b/>
            <sz val="9"/>
            <color indexed="81"/>
            <rFont val="Tahoma"/>
            <family val="2"/>
          </rPr>
          <t>IVL:</t>
        </r>
        <r>
          <rPr>
            <sz val="9"/>
            <color indexed="81"/>
            <rFont val="Tahoma"/>
            <family val="2"/>
          </rPr>
          <t xml:space="preserve">
Denna kolumn ska inte ingå i rapporteringen enligt miljöledningsförordningen.
inkl metan, lustgas + utsläpp av de tre växthusgaserna under framtagande av bränsle.</t>
        </r>
      </text>
    </comment>
    <comment ref="B50" authorId="1" shapeId="0" xr:uid="{216CE5E6-47EA-486D-B0FA-F46324C8E411}">
      <text>
        <r>
          <rPr>
            <b/>
            <sz val="9"/>
            <color indexed="81"/>
            <rFont val="Tahoma"/>
            <family val="2"/>
          </rPr>
          <t>IVL:</t>
        </r>
        <r>
          <rPr>
            <sz val="9"/>
            <color indexed="81"/>
            <rFont val="Tahoma"/>
            <family val="2"/>
          </rPr>
          <t xml:space="preserve">
Denna används vid abbonerad eller egen ägd buss av myndigheten. För vanliga bussar i kollektivtrafiken används bussarna nedan, under avsnittet Kollektivtrafik buss.</t>
        </r>
      </text>
    </comment>
    <comment ref="B79" authorId="1" shapeId="0" xr:uid="{2E55C782-F110-486D-9D2C-881C285EF29D}">
      <text>
        <r>
          <rPr>
            <b/>
            <sz val="9"/>
            <color indexed="81"/>
            <rFont val="Tahoma"/>
            <family val="2"/>
          </rPr>
          <t>Tomas Wisell:</t>
        </r>
        <r>
          <rPr>
            <sz val="9"/>
            <color indexed="81"/>
            <rFont val="Tahoma"/>
            <family val="2"/>
          </rPr>
          <t xml:space="preserve">
inklusive Sverige</t>
        </r>
      </text>
    </comment>
    <comment ref="D82" authorId="1" shapeId="0" xr:uid="{31B79C3D-47C0-41D8-83EA-F8E0A816C7E2}">
      <text>
        <r>
          <rPr>
            <b/>
            <sz val="9"/>
            <color indexed="81"/>
            <rFont val="Tahoma"/>
            <family val="2"/>
          </rPr>
          <t>Tomas Wisell:</t>
        </r>
        <r>
          <rPr>
            <sz val="9"/>
            <color indexed="81"/>
            <rFont val="Tahoma"/>
            <family val="2"/>
          </rPr>
          <t xml:space="preserve">
Denna el motsvarar endast utsläpp från driften av anläggningen för förnyelsebar elproduktion. SJ räknar på detta sätt.</t>
        </r>
      </text>
    </comment>
    <comment ref="B96" authorId="1" shapeId="0" xr:uid="{F90E1C23-B32C-4345-BB22-B92CCD77F023}">
      <text>
        <r>
          <rPr>
            <b/>
            <sz val="9"/>
            <color indexed="81"/>
            <rFont val="Tahoma"/>
            <family val="2"/>
          </rPr>
          <t>IVL:</t>
        </r>
        <r>
          <rPr>
            <sz val="9"/>
            <color indexed="81"/>
            <rFont val="Tahoma"/>
            <family val="2"/>
          </rPr>
          <t xml:space="preserve">
Dessa används om man har åkt buss i kollektivtrafiken. 
Om man har åkt abonnerad eller egen buss används kategorin: Buss- egen (ägs av myndighet eller hyrd), under avsnittet Körsträcka Personbil och egen buss.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Tomas Wisell</author>
  </authors>
  <commentList>
    <comment ref="M2" authorId="0" shapeId="0" xr:uid="{D62A9C2E-8962-4D4D-B958-A2CBA18E0E7C}">
      <text>
        <r>
          <rPr>
            <b/>
            <sz val="9"/>
            <color indexed="81"/>
            <rFont val="Tahoma"/>
            <family val="2"/>
          </rPr>
          <t>IVL:</t>
        </r>
        <r>
          <rPr>
            <sz val="9"/>
            <color indexed="81"/>
            <rFont val="Tahoma"/>
            <family val="2"/>
          </rPr>
          <t xml:space="preserve">
Denna kolumn ska inte ingå i rapporteringen enligt miljöledningsförordningen.
inkl metan, lustgas + utsläpp av de tre växthusgaserna under framtagande av bränsle.</t>
        </r>
      </text>
    </comment>
    <comment ref="E3" authorId="0" shapeId="0" xr:uid="{94725D1F-322C-4FD7-8AB1-938F273A7B22}">
      <text>
        <r>
          <rPr>
            <b/>
            <sz val="9"/>
            <color indexed="81"/>
            <rFont val="Tahoma"/>
            <family val="2"/>
          </rPr>
          <t>Tomas Wisell:</t>
        </r>
        <r>
          <rPr>
            <sz val="9"/>
            <color indexed="81"/>
            <rFont val="Tahoma"/>
            <family val="2"/>
          </rPr>
          <t xml:space="preserve">
Denna kolumn ska väljas för rapportering enligt miljöledningsförordningen (värden flyttas över till fliken Inmatning Rapportering.</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Tomas Wisell</author>
  </authors>
  <commentList>
    <comment ref="I62" authorId="0" shapeId="0" xr:uid="{00000000-0006-0000-0700-000001000000}">
      <text>
        <r>
          <rPr>
            <b/>
            <sz val="9"/>
            <color indexed="81"/>
            <rFont val="Tahoma"/>
            <family val="2"/>
          </rPr>
          <t>Tomas Wisell:</t>
        </r>
        <r>
          <rPr>
            <sz val="9"/>
            <color indexed="81"/>
            <rFont val="Tahoma"/>
            <family val="2"/>
          </rPr>
          <t xml:space="preserve">
Höghöjdseffekten är beräknat enbart på GWP100, och i förhållande till CO2 som det är angivet i källan. 1,4 för inrikes och 1,9 för utrikes resor enligt Svenska förhållanden. Källa: Klimatpåverkan från svenska befolkningens flygresor 1990-2017, Anneli Kamb, Jörgen Larsson.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Tomas Wisell</author>
  </authors>
  <commentList>
    <comment ref="A1" authorId="0" shapeId="0" xr:uid="{1E5B6E87-7C64-43DF-A062-79AE2ED6E852}">
      <text>
        <r>
          <rPr>
            <b/>
            <sz val="9"/>
            <color indexed="81"/>
            <rFont val="Tahoma"/>
            <family val="2"/>
          </rPr>
          <t>Tomas Wisell:</t>
        </r>
        <r>
          <rPr>
            <sz val="9"/>
            <color indexed="81"/>
            <rFont val="Tahoma"/>
            <family val="2"/>
          </rPr>
          <t xml:space="preserve">
ej uppdat höst 2021, det ingick inte i uppdraget.</t>
        </r>
      </text>
    </comment>
  </commentList>
</comments>
</file>

<file path=xl/sharedStrings.xml><?xml version="1.0" encoding="utf-8"?>
<sst xmlns="http://schemas.openxmlformats.org/spreadsheetml/2006/main" count="688" uniqueCount="294">
  <si>
    <t>Bensin</t>
  </si>
  <si>
    <t>E85</t>
  </si>
  <si>
    <t>Körd sträcka i km</t>
  </si>
  <si>
    <t>Volvo S40 (bensin)</t>
  </si>
  <si>
    <r>
      <t>Summa kg CO</t>
    </r>
    <r>
      <rPr>
        <b/>
        <vertAlign val="subscript"/>
        <sz val="10"/>
        <rFont val="Arial"/>
        <family val="2"/>
      </rPr>
      <t>2</t>
    </r>
    <r>
      <rPr>
        <b/>
        <sz val="10"/>
        <rFont val="Arial"/>
        <family val="2"/>
      </rPr>
      <t>-utsläpp</t>
    </r>
  </si>
  <si>
    <t>Bilresor</t>
  </si>
  <si>
    <t>1.1 a)</t>
  </si>
  <si>
    <t>1.1 b)</t>
  </si>
  <si>
    <t>1.1 c)</t>
  </si>
  <si>
    <t>1.1 d)</t>
  </si>
  <si>
    <t>1.1 e)</t>
  </si>
  <si>
    <t>1.2</t>
  </si>
  <si>
    <t>1.3</t>
  </si>
  <si>
    <t>Lastbil</t>
  </si>
  <si>
    <t>Maskiner och övriga fordon</t>
  </si>
  <si>
    <t>Tjänsteresor och övriga transporter</t>
  </si>
  <si>
    <t>Tågresor (och övrig spårtrafik)</t>
  </si>
  <si>
    <t>Fråga (del 2)</t>
  </si>
  <si>
    <t>Sammanlagda utsläpp 1.1a)-e)</t>
  </si>
  <si>
    <t>Övriga motorfordon</t>
  </si>
  <si>
    <t>Arbetsmaskin/Modell</t>
  </si>
  <si>
    <t>Antal taxiresor</t>
  </si>
  <si>
    <t>Jord- och skogsbrukstraktorer</t>
  </si>
  <si>
    <t>Industritraktorer</t>
  </si>
  <si>
    <t>Samhällstraktorer</t>
  </si>
  <si>
    <t>Skotare</t>
  </si>
  <si>
    <t>Skördare</t>
  </si>
  <si>
    <t>Hjullastare</t>
  </si>
  <si>
    <t>Grävlastare</t>
  </si>
  <si>
    <t>Bandgrävmaskin</t>
  </si>
  <si>
    <t>Hjulgrävmaskin</t>
  </si>
  <si>
    <t>Kompaktlastare</t>
  </si>
  <si>
    <t>Dumper</t>
  </si>
  <si>
    <t>Mobilkran</t>
  </si>
  <si>
    <t>Motoreffekt (kW)</t>
  </si>
  <si>
    <t xml:space="preserve"> </t>
  </si>
  <si>
    <t>** Bifuel = Fordon som har två bränslesystem</t>
  </si>
  <si>
    <t>37-75</t>
  </si>
  <si>
    <t>75-130</t>
  </si>
  <si>
    <t>130-560</t>
  </si>
  <si>
    <t>&lt;37</t>
  </si>
  <si>
    <t>Drifttid för motorn i timmar (h)</t>
  </si>
  <si>
    <t>Fordon</t>
  </si>
  <si>
    <t>Antal liter eller kg</t>
  </si>
  <si>
    <t>Bränsleförbrukning l/km eller kg/km*</t>
  </si>
  <si>
    <t>* gäller för gas</t>
  </si>
  <si>
    <t>Metan CH4  (kg/l eller kg/kg)</t>
  </si>
  <si>
    <t>Koldioxid CO2  (kg/l eller kg/kg)</t>
  </si>
  <si>
    <t>100 år</t>
  </si>
  <si>
    <t>Nitrous oxide (N2O)</t>
  </si>
  <si>
    <t>Lustgas N2O (kg/l eller kg/kg)</t>
  </si>
  <si>
    <t>Sjöfart [kg/personkm]</t>
  </si>
  <si>
    <t xml:space="preserve">Koldioxid CO2  </t>
  </si>
  <si>
    <t xml:space="preserve">Metan CH4  </t>
  </si>
  <si>
    <t xml:space="preserve">Lustgas N2O </t>
  </si>
  <si>
    <t xml:space="preserve">Metan CH4 </t>
  </si>
  <si>
    <t>Diesel</t>
  </si>
  <si>
    <t>osv</t>
  </si>
  <si>
    <t>Koldioxid CO2  (kg/km)</t>
  </si>
  <si>
    <t>Metan CH4  (kg/km)</t>
  </si>
  <si>
    <t>Lustgas N2O (kg/km)</t>
  </si>
  <si>
    <t>Koldioxid CO2  (kg/h)</t>
  </si>
  <si>
    <t>Metan CH4  (kg/h)</t>
  </si>
  <si>
    <t>Lustgas N2O (kg/h)</t>
  </si>
  <si>
    <t>Höghöjdsfaktor</t>
  </si>
  <si>
    <t xml:space="preserve">Diesel </t>
  </si>
  <si>
    <t>Laddhybrid Bensin</t>
  </si>
  <si>
    <t>Laddhybrid Diesel</t>
  </si>
  <si>
    <t>Diesel (100% bio)</t>
  </si>
  <si>
    <t>Tunnelbana</t>
  </si>
  <si>
    <t>Pendeltåg</t>
  </si>
  <si>
    <t>Elbil (100 % el)</t>
  </si>
  <si>
    <t>Lätt lastbil bensin</t>
  </si>
  <si>
    <t>Lätt lastbil diesel</t>
  </si>
  <si>
    <t>Lätt lastbil bifuel bensin/gas</t>
  </si>
  <si>
    <t>Fordonsgas (blandning)</t>
  </si>
  <si>
    <t>Biogas (100% bio)</t>
  </si>
  <si>
    <t>Motorcykel (bensin)</t>
  </si>
  <si>
    <t>Moped (bensin)</t>
  </si>
  <si>
    <t>Spårtrafik [kg/personkm]</t>
  </si>
  <si>
    <t>Sträcka i personkm</t>
  </si>
  <si>
    <t>Snabbtåg (X2000, SJ3000)</t>
  </si>
  <si>
    <t>Intercitytåg (loktåg)</t>
  </si>
  <si>
    <t>Intercitytåg (loktåg med sovvagn)</t>
  </si>
  <si>
    <t>Regionaltåg (Regina, X40 etc.)</t>
  </si>
  <si>
    <t>Busstrafik [kg/personkm]</t>
  </si>
  <si>
    <t>* inkl lokaltåg i Stockholm (Saltsjöbanan, Roslagsbanan)</t>
  </si>
  <si>
    <t>Spårväg Stockholm*</t>
  </si>
  <si>
    <t xml:space="preserve">Spårväg Göteborg </t>
  </si>
  <si>
    <t>Spårväg Norrköping</t>
  </si>
  <si>
    <t>Antal resor</t>
  </si>
  <si>
    <t>Körsträcka i kilometer</t>
  </si>
  <si>
    <t>Kostnad i SEK</t>
  </si>
  <si>
    <t>Kostnad för resan i SEK</t>
  </si>
  <si>
    <t>Lätt lastbil eldriven</t>
  </si>
  <si>
    <r>
      <t xml:space="preserve">Koldioxid CO2  </t>
    </r>
    <r>
      <rPr>
        <sz val="10"/>
        <color theme="1"/>
        <rFont val="Arial"/>
        <family val="2"/>
      </rPr>
      <t>(kg/km; kg/kr; kg/resa)</t>
    </r>
  </si>
  <si>
    <t>Taxiresor Sverige generelllt</t>
  </si>
  <si>
    <t>Taxiresor Stockholm</t>
  </si>
  <si>
    <t>Stadsbuss (el)</t>
  </si>
  <si>
    <t>Stadsbuss (fordonsgas)</t>
  </si>
  <si>
    <t>Stadsbuss (biogas)</t>
  </si>
  <si>
    <t>Göteborg - Fredrikshamn</t>
  </si>
  <si>
    <t>Helsingborg - Helsingör</t>
  </si>
  <si>
    <t>Ystad - Rönne</t>
  </si>
  <si>
    <t>Trelleborg - Rostock</t>
  </si>
  <si>
    <t>Gotlandstrafiken</t>
  </si>
  <si>
    <t>Finlandsfärjor</t>
  </si>
  <si>
    <t>Övriga färjor utrikes</t>
  </si>
  <si>
    <t>Skördetröska</t>
  </si>
  <si>
    <t>&gt;560</t>
  </si>
  <si>
    <t>Gruvtruck/Tipptruck</t>
  </si>
  <si>
    <t>Truck</t>
  </si>
  <si>
    <t>Tung lastbil</t>
  </si>
  <si>
    <t>Kollektivtrafik skärgårdsfärjor (inkl Älvsnabben)</t>
  </si>
  <si>
    <t>* Flexifuel = en bil som kan köras på två bränslen</t>
  </si>
  <si>
    <t>Bifuel gas/bensin**</t>
  </si>
  <si>
    <t>Flexifuel E85/bensin*</t>
  </si>
  <si>
    <t>Nordisk ELmix</t>
  </si>
  <si>
    <t>EU-ELmix</t>
  </si>
  <si>
    <t>Svensk ELmix</t>
  </si>
  <si>
    <t>Förnyelsbar EL</t>
  </si>
  <si>
    <t>EU28-ELmix</t>
  </si>
  <si>
    <t>Biodiesel (HVO 100%)</t>
  </si>
  <si>
    <t>Utsläpp under transporten har satts till 0 i alla kategorier. Dessa värden avser endast utsläpp för elproduktionen som används vid framdrift av fordonet</t>
  </si>
  <si>
    <t>Stadsbuss (diesel)</t>
  </si>
  <si>
    <t>Stadsbuss (biodiesel 100%)</t>
  </si>
  <si>
    <t>* Denna ska användas om man tar med bil på båtresan.</t>
  </si>
  <si>
    <t>Koldioxid CO2  (kg/kg eller kg/l)</t>
  </si>
  <si>
    <t>Metan CH4  (kg/kg eller kg/l)</t>
  </si>
  <si>
    <t>Lustgas N2O (kg/kg eller kg/l)</t>
  </si>
  <si>
    <t>Flyg [kg/personkm]*</t>
  </si>
  <si>
    <t>Stockholm-Göteborg (400)</t>
  </si>
  <si>
    <t>Stockholm-Kiruna (920)</t>
  </si>
  <si>
    <t>Malmö-Östersund (850)</t>
  </si>
  <si>
    <t>Siffran i parentes avser avståndet i km</t>
  </si>
  <si>
    <t>Göteborg-Luleå (1020)</t>
  </si>
  <si>
    <t>Stockholm-Malmö (530)</t>
  </si>
  <si>
    <t>Stockholm-Kalmar (340)</t>
  </si>
  <si>
    <t>Göteborg-Malmö (320)</t>
  </si>
  <si>
    <t>Sjöfart [kg/(personkm+bilkm)*</t>
  </si>
  <si>
    <t>Summa:</t>
  </si>
  <si>
    <t xml:space="preserve">Summa: </t>
  </si>
  <si>
    <t xml:space="preserve">Redovisning av </t>
  </si>
  <si>
    <t>Klimatpåverkan (GWP)</t>
  </si>
  <si>
    <t>Koldioxid CO2  (kg/personkm)</t>
  </si>
  <si>
    <t>Metan CH4 (kg/personkm)</t>
  </si>
  <si>
    <t>Lustgas N2O (kg/personkm)</t>
  </si>
  <si>
    <t>Körsträcka Lastbil</t>
  </si>
  <si>
    <t>Bränsleförbrukning, personbil</t>
  </si>
  <si>
    <t>Bränsleförbrukning, arbetsmaskin</t>
  </si>
  <si>
    <t>Arbetsmaskin/Modell (timmar)</t>
  </si>
  <si>
    <t>(liter eller kg)</t>
  </si>
  <si>
    <t>Mata in värden här:</t>
  </si>
  <si>
    <t xml:space="preserve">Körsträcka Övriga motorfordon </t>
  </si>
  <si>
    <t>(fordonskm)</t>
  </si>
  <si>
    <t>(fordonskm, Kr, antal)</t>
  </si>
  <si>
    <t xml:space="preserve">Taxiresor Stockholm </t>
  </si>
  <si>
    <t>(personkm)</t>
  </si>
  <si>
    <t xml:space="preserve">Sjötransport med bil* </t>
  </si>
  <si>
    <t>(timmar i drift)</t>
  </si>
  <si>
    <t>(fordonskm, kr, antal)</t>
  </si>
  <si>
    <t>Svensk Elmix</t>
  </si>
  <si>
    <t>Nordisk Elmix</t>
  </si>
  <si>
    <t>EU28-Elmix</t>
  </si>
  <si>
    <t>GWP100</t>
  </si>
  <si>
    <t>Flyg*</t>
  </si>
  <si>
    <t>Spårtrafik</t>
  </si>
  <si>
    <r>
      <t>Bränsle</t>
    </r>
    <r>
      <rPr>
        <b/>
        <sz val="10"/>
        <rFont val="Arial"/>
        <family val="2"/>
      </rPr>
      <t>framtagning</t>
    </r>
  </si>
  <si>
    <r>
      <t>Bränsle</t>
    </r>
    <r>
      <rPr>
        <b/>
        <sz val="10"/>
        <color theme="1"/>
        <rFont val="Arial"/>
        <family val="2"/>
      </rPr>
      <t>användning</t>
    </r>
  </si>
  <si>
    <t>Antal årsarbetskrafter:</t>
  </si>
  <si>
    <r>
      <t xml:space="preserve">För inmatning av specifik information vid färd av vägfordon där egna värden på utsläpp finns tillgängliga, gå till fliken </t>
    </r>
    <r>
      <rPr>
        <b/>
        <i/>
        <sz val="10"/>
        <color rgb="FF0070C0"/>
        <rFont val="Arial"/>
        <family val="2"/>
      </rPr>
      <t>Inmatning Väg spec fordonsinfo</t>
    </r>
  </si>
  <si>
    <r>
      <t xml:space="preserve">För inmatning av specifik information vid färd av vägfordon, gå till fliken </t>
    </r>
    <r>
      <rPr>
        <b/>
        <i/>
        <sz val="10"/>
        <color rgb="FF0070C0"/>
        <rFont val="Arial"/>
        <family val="2"/>
      </rPr>
      <t>Inmatning Väg spec fordonsinfo</t>
    </r>
  </si>
  <si>
    <t>Här kan användaren mata in egna emissionsfaktorer för klimatgaser under framtagande av bränsle samt under transport (Bränsleanvändning) om sådana finns tillgängliga.</t>
  </si>
  <si>
    <t>Methane (CH4)</t>
  </si>
  <si>
    <t>Carbon dioxide (CO2)</t>
  </si>
  <si>
    <t>SJ förnybar EL</t>
  </si>
  <si>
    <t xml:space="preserve">SJ Förnybar EL </t>
  </si>
  <si>
    <t>Elmoped</t>
  </si>
  <si>
    <t>Buss- egen (ägs av myndighet eller hyrd)</t>
  </si>
  <si>
    <t>Kollektivtrafik buss (Stockholm)</t>
  </si>
  <si>
    <t xml:space="preserve">Kollektivtrafik buss (Västmanland) </t>
  </si>
  <si>
    <t>Kollektivtrafik buss (Blekinge)</t>
  </si>
  <si>
    <t>Kollektivtrafik buss (Södermanland)</t>
  </si>
  <si>
    <t>Kollektivtrafik buss (Göteborg)</t>
  </si>
  <si>
    <t xml:space="preserve">Kollektivtrafik buss (Västra Götaland) </t>
  </si>
  <si>
    <t>Kollektivtrafik buss (Östergötland)</t>
  </si>
  <si>
    <t>Kollektivtrafik buss (Kronoberg)</t>
  </si>
  <si>
    <t>Kollektivtrafik buss (Dalarna)</t>
  </si>
  <si>
    <t>Kollektivtrafik buss (Halland)</t>
  </si>
  <si>
    <t>Kollektivtrafik buss (Örebro)</t>
  </si>
  <si>
    <t>Kollektivtrafik buss (Jönköping)</t>
  </si>
  <si>
    <t>Kollektivtrafik buss (Skåne)</t>
  </si>
  <si>
    <t>Kollektivtrafik buss (Gävleborg)</t>
  </si>
  <si>
    <t xml:space="preserve">Kollektivtrafik buss (Värmland) </t>
  </si>
  <si>
    <t>Kollektivtrafik buss (Kalmar)</t>
  </si>
  <si>
    <t xml:space="preserve">Kollektivtrafik buss (Jämtland) </t>
  </si>
  <si>
    <t>Kollektivtrafik buss (Västernorrland)</t>
  </si>
  <si>
    <t>Kollektivtrafik buss (Västerbotten)</t>
  </si>
  <si>
    <t>Kollektivtrafik buss (Uppland)</t>
  </si>
  <si>
    <t>Kollektivtrafik buss (Norrbotten)</t>
  </si>
  <si>
    <t>Kollektivtrafik buss (Gotland)</t>
  </si>
  <si>
    <t>Kollektivtrafik buss (Långfärdsbuss biodiesel 100%)*</t>
  </si>
  <si>
    <t>Kollektivtrafik buss (Långfärdsbuss)</t>
  </si>
  <si>
    <t>* t.ex. Flygbussarna</t>
  </si>
  <si>
    <t>Kollektivtrafik buss (el)</t>
  </si>
  <si>
    <t>Kollektivtrafik buss (diesel)</t>
  </si>
  <si>
    <t>Kollektivtrafik buss (fordonsgas)</t>
  </si>
  <si>
    <t>Kollektivtrafik buss (biogas)</t>
  </si>
  <si>
    <t>Kollektivtrafik buss (biodiesel 100%)</t>
  </si>
  <si>
    <t>Kollektivtrafik Buss</t>
  </si>
  <si>
    <r>
      <t xml:space="preserve">Personbil </t>
    </r>
    <r>
      <rPr>
        <b/>
        <i/>
        <sz val="10"/>
        <rFont val="Arial"/>
        <family val="2"/>
      </rPr>
      <t>och egen buss</t>
    </r>
  </si>
  <si>
    <r>
      <t xml:space="preserve">Körsträcka Personbil </t>
    </r>
    <r>
      <rPr>
        <b/>
        <i/>
        <sz val="10"/>
        <rFont val="Arial"/>
        <family val="2"/>
      </rPr>
      <t>och egen buss</t>
    </r>
  </si>
  <si>
    <t>Stockholm-Östersund (431)</t>
  </si>
  <si>
    <t>Kollektivtrafik buss Stockholm</t>
  </si>
  <si>
    <t>Kollektivtrafik buss Västmanland</t>
  </si>
  <si>
    <t>Kollektivtrafik buss Blekinge</t>
  </si>
  <si>
    <t>Kollektivtrafik buss Södermanland</t>
  </si>
  <si>
    <t>Kollektivtrafik buss Göteborg</t>
  </si>
  <si>
    <t>Kollektivtrafik buss Västra Götaland</t>
  </si>
  <si>
    <t>Kollektivtrafik buss Östergötland</t>
  </si>
  <si>
    <t>Kollektivtrafik buss Kronoberg</t>
  </si>
  <si>
    <t>Kollektivtrafik buss Dalarna</t>
  </si>
  <si>
    <t>Kollektivtrafik buss Halland</t>
  </si>
  <si>
    <t>Kollektivtrafik buss Örebro</t>
  </si>
  <si>
    <t>Kollektivtrafik buss Jönköping</t>
  </si>
  <si>
    <t>Kollektivtrafik buss Skåne</t>
  </si>
  <si>
    <t>Kollektivtrafik buss Gävleborg</t>
  </si>
  <si>
    <t>Kollektivtrafik buss Värmland</t>
  </si>
  <si>
    <t>Kollektivtrafik buss Kalmar</t>
  </si>
  <si>
    <t>Kollektivtrafik buss Jämtland</t>
  </si>
  <si>
    <t>Kollektivtrafik buss Västernorrland</t>
  </si>
  <si>
    <t>Kollektivtrafik buss Västerbotten</t>
  </si>
  <si>
    <t>Kollektivtrafik buss Uppland</t>
  </si>
  <si>
    <t>Kollektivtrafik buss Norrbotten</t>
  </si>
  <si>
    <t>Kollektivtrafik buss Gotland</t>
  </si>
  <si>
    <t>Flygresor utrikes och inrikes mer än 500 km</t>
  </si>
  <si>
    <t>Flygresor utrikes och inrikes mindre än 500 km</t>
  </si>
  <si>
    <t>Alla destinationer- ange personkilometrar</t>
  </si>
  <si>
    <t>Europa utanför Norden (2000 km)</t>
  </si>
  <si>
    <t>Inrikes och Norden &lt; 500 km (400 km)</t>
  </si>
  <si>
    <t>Inrikes och Norden &gt; 500 km  (600 km)</t>
  </si>
  <si>
    <t>Utanför Europa (8000 km)</t>
  </si>
  <si>
    <t>Värdet i parentesen kan användas som schablon om sträckan inte är känd, men det rekommenderas att ta reda på rätt flygsträcka.</t>
  </si>
  <si>
    <t>Värdet i parentesen anger avståndet mellan destinationerna.</t>
  </si>
  <si>
    <t>Alla destinationer i världen- ange personkilometrar</t>
  </si>
  <si>
    <t>Värdena nedan inkluderar den så kallade höghöjdseffekten</t>
  </si>
  <si>
    <t>Se särskilt dokument för förklaringar och metod</t>
  </si>
  <si>
    <t>Resor inom Sverige</t>
  </si>
  <si>
    <t>Förnybar Elmix</t>
  </si>
  <si>
    <t>Förnybar EL</t>
  </si>
  <si>
    <t>Samtliga flygresor</t>
  </si>
  <si>
    <t>Övriga resor inom Sverige och resor utanför Sverige.</t>
  </si>
  <si>
    <t>Nedan matas aktuell flygsträcka in i oranga fält (vid t.o.r dubbleras sträckan inom parentes). Varje flygresa ska bara anges en gång. Tänk på att ange alla turer!</t>
  </si>
  <si>
    <t>Sjötransport utan bil</t>
  </si>
  <si>
    <t xml:space="preserve">Exempel  : Är det ett sällskap på fem personer som totalt åkt 5 km i var, så ska siffran 25 matas in. </t>
  </si>
  <si>
    <t xml:space="preserve">Exempel: Är det ett sällskap på fem personer som totalt flugit 1000 km i var, så ska siffran 5000 matas in. </t>
  </si>
  <si>
    <t>Lila fält motsvarar rapporteringskraven enligt förordning (2009:907) om miljöledning i statliga myndigheter.</t>
  </si>
  <si>
    <r>
      <t xml:space="preserve">Nedan matas värden in som motsvarar den transport ni genomfört, de matas in i de </t>
    </r>
    <r>
      <rPr>
        <b/>
        <u/>
        <sz val="10"/>
        <color rgb="FF0070C0"/>
        <rFont val="Arial"/>
        <family val="2"/>
      </rPr>
      <t>ljusröda/oranga</t>
    </r>
    <r>
      <rPr>
        <b/>
        <sz val="10"/>
        <color rgb="FF0070C0"/>
        <rFont val="Arial"/>
        <family val="2"/>
      </rPr>
      <t xml:space="preserve"> cellerna. Obs, lägg särskilt märke till enheten beskriven i parentesen ovan varje avsnitt (kg, liter, fordonskm, personkm, kronor, antal , timmar)</t>
    </r>
  </si>
  <si>
    <t>Alternativt mått till årsarbetskraft (frivilligt, inte ett krav i förordningen):</t>
  </si>
  <si>
    <t>Denna gröna kolumn ska inte ingå i rapporteringen enligt miljöledningsförordningen.</t>
  </si>
  <si>
    <t>Dieseltåg Europa</t>
  </si>
  <si>
    <t>Stockholm-Visby</t>
  </si>
  <si>
    <t>Stockholm-Umeå</t>
  </si>
  <si>
    <t>Stockholm-Visby (222)</t>
  </si>
  <si>
    <t>Stockholm-Umeå (457)</t>
  </si>
  <si>
    <t>Jet A1</t>
  </si>
  <si>
    <t>Antal liter, kWh</t>
  </si>
  <si>
    <t>EL (kWh)</t>
  </si>
  <si>
    <t>(liter, kWh)</t>
  </si>
  <si>
    <t>Koldioxid CO2  (kg/l, kg/kWh)</t>
  </si>
  <si>
    <t>Metan CH4  (kg/l, kg/kWh)</t>
  </si>
  <si>
    <t>Lustgas N2O (kg/l, kg/kWh)</t>
  </si>
  <si>
    <t>Jet A1 (flygbränsle)</t>
  </si>
  <si>
    <t>Loktåg</t>
  </si>
  <si>
    <t>Loktåg med sovvagn</t>
  </si>
  <si>
    <t>Alla destinationer i världen- ange kg CO2; CO2-ekv*</t>
  </si>
  <si>
    <t>kg CO2</t>
  </si>
  <si>
    <t>kg CO2e</t>
  </si>
  <si>
    <t xml:space="preserve">OBS! De två alternativen nedan kan INTE användas för att uppfylla kraven i Förordning (2009:907) om miljöledning i statliga myndigheter. </t>
  </si>
  <si>
    <t>Om cellen F177 och/eller G177 används, så ska utsläppet matas in direkt som kg CO2-ekvivalenter, dvs. annan källa för utsläppsberäkningen har använts.</t>
  </si>
  <si>
    <t>Bussresor m.m.</t>
  </si>
  <si>
    <t>RESOR MED FORDON OCH ANDRA FÄRDMEDEL (fordonskm, personkm, kg, liter, kronor, kWh, antal)</t>
  </si>
  <si>
    <t>ARBETSMASKINER - TRANSPORT/ANVÄNDNING (timmar i drift, liter, kWh)</t>
  </si>
  <si>
    <t>Faktorerna avser Assessment Report 5 (AR5)</t>
  </si>
  <si>
    <t>* Ange kg CO2-värdet direkt i cellen i kolumn F från ICAOs verktyg, och</t>
  </si>
  <si>
    <t>GWP-värdet i kolumn G från www.flightemissionmap.org</t>
  </si>
  <si>
    <r>
      <t>Koldioxidutsläpp (kg CO</t>
    </r>
    <r>
      <rPr>
        <b/>
        <vertAlign val="subscript"/>
        <sz val="10"/>
        <color theme="1"/>
        <rFont val="Arial"/>
        <family val="2"/>
      </rPr>
      <t>2</t>
    </r>
    <r>
      <rPr>
        <b/>
        <sz val="10"/>
        <color theme="1"/>
        <rFont val="Arial"/>
        <family val="2"/>
      </rPr>
      <t xml:space="preserve"> / årsarbetskraft)</t>
    </r>
  </si>
  <si>
    <r>
      <t>Koldioxidutsläpp (kg CO</t>
    </r>
    <r>
      <rPr>
        <b/>
        <vertAlign val="subscript"/>
        <sz val="10"/>
        <color theme="1"/>
        <rFont val="Arial"/>
        <family val="2"/>
      </rPr>
      <t xml:space="preserve">2 / </t>
    </r>
    <r>
      <rPr>
        <b/>
        <sz val="10"/>
        <color theme="1"/>
        <rFont val="Arial"/>
        <family val="2"/>
      </rPr>
      <t>"alternativ enhet")</t>
    </r>
  </si>
  <si>
    <t>Växthusgaser totalt som LCA-värden (kg CO2e) i 100-års perspektiv</t>
  </si>
  <si>
    <r>
      <t>Koldioxidutsläpp (kg CO</t>
    </r>
    <r>
      <rPr>
        <b/>
        <vertAlign val="subscript"/>
        <sz val="10"/>
        <color theme="1"/>
        <rFont val="Arial"/>
        <family val="2"/>
      </rPr>
      <t>2</t>
    </r>
    <r>
      <rPr>
        <b/>
        <sz val="10"/>
        <color theme="1"/>
        <rFont val="Arial"/>
        <family val="2"/>
      </rPr>
      <t>)</t>
    </r>
  </si>
  <si>
    <r>
      <t>Koldioxidutsläpp summa (kg CO</t>
    </r>
    <r>
      <rPr>
        <b/>
        <vertAlign val="subscript"/>
        <sz val="10"/>
        <color theme="1"/>
        <rFont val="Arial"/>
        <family val="2"/>
      </rPr>
      <t>2</t>
    </r>
    <r>
      <rPr>
        <b/>
        <sz val="10"/>
        <color theme="1"/>
        <rFont val="Arial"/>
        <family val="2"/>
      </rPr>
      <t>)</t>
    </r>
  </si>
  <si>
    <t>Växthusgaser LCA-värde (kg CO2e)</t>
  </si>
  <si>
    <t>Nedan visas sammanställning av utsläpp och totala växthusgasutsläpp.</t>
  </si>
  <si>
    <t>Inmatning av data och summering av koldioxid- och växthusgasutsläpp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</si>
</sst>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 _k_r_-;\-* #,##0.00\ _k_r_-;_-* &quot;-&quot;??\ _k_r_-;_-@_-"/>
    <numFmt numFmtId="165" formatCode="0.0000"/>
    <numFmt numFmtId="166" formatCode="0.00000"/>
    <numFmt numFmtId="167" formatCode="0.000000"/>
    <numFmt numFmtId="168" formatCode="0.000"/>
    <numFmt numFmtId="169" formatCode="0.0"/>
    <numFmt numFmtId="170" formatCode="#,###,##0"/>
    <numFmt numFmtId="171" formatCode="0.0000000"/>
    <numFmt numFmtId="172" formatCode="0.00000000"/>
    <numFmt numFmtId="173" formatCode="0.000000000"/>
  </numFmts>
  <fonts count="41"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sz val="10"/>
      <name val="Arial"/>
      <family val="2"/>
    </font>
    <font>
      <b/>
      <sz val="10"/>
      <color indexed="8"/>
      <name val="Arial"/>
      <family val="2"/>
    </font>
    <font>
      <b/>
      <sz val="10"/>
      <name val="Arial"/>
      <family val="2"/>
    </font>
    <font>
      <sz val="10"/>
      <name val="Arial"/>
      <family val="2"/>
    </font>
    <font>
      <sz val="10"/>
      <color indexed="8"/>
      <name val="Arial"/>
      <family val="2"/>
    </font>
    <font>
      <b/>
      <vertAlign val="subscript"/>
      <sz val="10"/>
      <name val="Arial"/>
      <family val="2"/>
    </font>
    <font>
      <sz val="8"/>
      <color indexed="81"/>
      <name val="Tahoma"/>
      <family val="2"/>
    </font>
    <font>
      <sz val="10"/>
      <color rgb="FFFF0000"/>
      <name val="Arial"/>
      <family val="2"/>
    </font>
    <font>
      <sz val="10"/>
      <color theme="1"/>
      <name val="Arial"/>
      <family val="2"/>
    </font>
    <font>
      <b/>
      <sz val="10"/>
      <color theme="1"/>
      <name val="Arial"/>
      <family val="2"/>
    </font>
    <font>
      <sz val="8"/>
      <color theme="1"/>
      <name val="Arial"/>
      <family val="2"/>
    </font>
    <font>
      <i/>
      <sz val="8"/>
      <name val="Arial"/>
      <family val="2"/>
    </font>
    <font>
      <sz val="9"/>
      <color indexed="81"/>
      <name val="Tahoma"/>
      <family val="2"/>
    </font>
    <font>
      <b/>
      <sz val="9"/>
      <color indexed="81"/>
      <name val="Tahoma"/>
      <family val="2"/>
    </font>
    <font>
      <sz val="10"/>
      <color rgb="FF0070C0"/>
      <name val="Arial"/>
      <family val="2"/>
    </font>
    <font>
      <i/>
      <sz val="10"/>
      <name val="Arial"/>
      <family val="2"/>
    </font>
    <font>
      <b/>
      <sz val="10"/>
      <color rgb="FFFF0000"/>
      <name val="Arial"/>
      <family val="2"/>
    </font>
    <font>
      <sz val="10"/>
      <color theme="0" tint="-0.34998626667073579"/>
      <name val="Arial"/>
      <family val="2"/>
    </font>
    <font>
      <b/>
      <i/>
      <sz val="10"/>
      <name val="Arial"/>
      <family val="2"/>
    </font>
    <font>
      <u/>
      <sz val="10"/>
      <color indexed="36"/>
      <name val="Arial"/>
      <family val="2"/>
    </font>
    <font>
      <u/>
      <sz val="10"/>
      <color indexed="12"/>
      <name val="Arial"/>
      <family val="2"/>
    </font>
    <font>
      <sz val="10"/>
      <color rgb="FF000000"/>
      <name val="Arial"/>
      <family val="2"/>
    </font>
    <font>
      <sz val="10"/>
      <color theme="1"/>
      <name val="Calibri"/>
      <family val="2"/>
      <scheme val="minor"/>
    </font>
    <font>
      <b/>
      <i/>
      <u/>
      <sz val="10"/>
      <name val="Arial"/>
      <family val="2"/>
    </font>
    <font>
      <i/>
      <sz val="8"/>
      <color theme="1"/>
      <name val="Arial"/>
      <family val="2"/>
    </font>
    <font>
      <b/>
      <sz val="14"/>
      <name val="Arial"/>
      <family val="2"/>
    </font>
    <font>
      <b/>
      <sz val="10"/>
      <color rgb="FF0070C0"/>
      <name val="Arial"/>
      <family val="2"/>
    </font>
    <font>
      <b/>
      <i/>
      <sz val="10"/>
      <color rgb="FF0070C0"/>
      <name val="Arial"/>
      <family val="2"/>
    </font>
    <font>
      <b/>
      <vertAlign val="subscript"/>
      <sz val="10"/>
      <color theme="1"/>
      <name val="Arial"/>
      <family val="2"/>
    </font>
    <font>
      <b/>
      <sz val="12"/>
      <color rgb="FF0070C0"/>
      <name val="Arial"/>
      <family val="2"/>
    </font>
    <font>
      <b/>
      <i/>
      <sz val="10"/>
      <color rgb="FFFF0000"/>
      <name val="Arial"/>
      <family val="2"/>
    </font>
    <font>
      <b/>
      <i/>
      <sz val="10"/>
      <color theme="1"/>
      <name val="Arial"/>
      <family val="2"/>
    </font>
    <font>
      <b/>
      <u/>
      <sz val="10"/>
      <color rgb="FF0070C0"/>
      <name val="Arial"/>
      <family val="2"/>
    </font>
    <font>
      <i/>
      <sz val="10"/>
      <color rgb="FFFF0000"/>
      <name val="Arial"/>
      <family val="2"/>
    </font>
    <font>
      <b/>
      <i/>
      <sz val="14"/>
      <name val="Arial"/>
      <family val="2"/>
    </font>
  </fonts>
  <fills count="25">
    <fill>
      <patternFill patternType="none"/>
    </fill>
    <fill>
      <patternFill patternType="gray125"/>
    </fill>
    <fill>
      <patternFill patternType="lightUp">
        <fgColor indexed="23"/>
      </patternFill>
    </fill>
    <fill>
      <patternFill patternType="solid">
        <fgColor indexed="36"/>
        <bgColor indexed="22"/>
      </patternFill>
    </fill>
    <fill>
      <patternFill patternType="solid">
        <fgColor indexed="36"/>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92D050"/>
        <bgColor indexed="64"/>
      </patternFill>
    </fill>
    <fill>
      <patternFill patternType="solid">
        <fgColor theme="6" tint="0.39997558519241921"/>
        <bgColor indexed="64"/>
      </patternFill>
    </fill>
    <fill>
      <patternFill patternType="solid">
        <fgColor rgb="FFFFFFFF"/>
        <bgColor rgb="FFFFFFFF"/>
      </patternFill>
    </fill>
    <fill>
      <patternFill patternType="gray0625">
        <fgColor indexed="9"/>
      </patternFill>
    </fill>
    <fill>
      <patternFill patternType="solid">
        <fgColor theme="9" tint="0.39997558519241921"/>
        <bgColor indexed="64"/>
      </patternFill>
    </fill>
    <fill>
      <patternFill patternType="solid">
        <fgColor theme="9" tint="-0.249977111117893"/>
        <bgColor indexed="64"/>
      </patternFill>
    </fill>
    <fill>
      <patternFill patternType="solid">
        <fgColor theme="8" tint="0.59999389629810485"/>
        <bgColor indexed="31"/>
      </patternFill>
    </fill>
    <fill>
      <patternFill patternType="solid">
        <fgColor theme="3" tint="0.59999389629810485"/>
        <bgColor indexed="64"/>
      </patternFill>
    </fill>
    <fill>
      <patternFill patternType="solid">
        <fgColor theme="3" tint="0.59999389629810485"/>
        <bgColor indexed="22"/>
      </patternFill>
    </fill>
    <fill>
      <patternFill patternType="solid">
        <fgColor theme="0" tint="-0.14999847407452621"/>
        <bgColor indexed="22"/>
      </patternFill>
    </fill>
    <fill>
      <patternFill patternType="solid">
        <fgColor rgb="FFFFCCFF"/>
        <bgColor indexed="64"/>
      </patternFill>
    </fill>
    <fill>
      <patternFill patternType="solid">
        <fgColor theme="7" tint="0.59999389629810485"/>
        <bgColor indexed="64"/>
      </patternFill>
    </fill>
    <fill>
      <patternFill patternType="solid">
        <fgColor theme="8"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23"/>
      </right>
      <top style="medium">
        <color indexed="23"/>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3">
    <xf numFmtId="0" fontId="0" fillId="0" borderId="0"/>
    <xf numFmtId="0" fontId="3" fillId="0" borderId="0"/>
    <xf numFmtId="0" fontId="3" fillId="0" borderId="0"/>
    <xf numFmtId="164"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2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170" fontId="27" fillId="14" borderId="0" applyNumberFormat="0" applyBorder="0">
      <alignment horizontal="right"/>
      <protection locked="0"/>
    </xf>
    <xf numFmtId="0" fontId="2" fillId="0" borderId="0"/>
    <xf numFmtId="0" fontId="28" fillId="0" borderId="0"/>
    <xf numFmtId="0" fontId="29" fillId="0" borderId="0" applyNumberFormat="0" applyFill="0" applyBorder="0" applyAlignment="0" applyProtection="0"/>
    <xf numFmtId="170" fontId="27" fillId="14" borderId="0" applyNumberFormat="0" applyBorder="0">
      <alignment horizontal="left"/>
      <protection locked="0"/>
    </xf>
    <xf numFmtId="170" fontId="27" fillId="14" borderId="0" applyNumberFormat="0" applyBorder="0">
      <alignment horizontal="left"/>
      <protection locked="0"/>
    </xf>
    <xf numFmtId="170" fontId="7" fillId="15" borderId="0" applyNumberFormat="0" applyBorder="0">
      <protection locked="0"/>
    </xf>
    <xf numFmtId="164" fontId="3" fillId="0" borderId="0" applyFont="0" applyFill="0" applyBorder="0" applyAlignment="0" applyProtection="0"/>
    <xf numFmtId="0" fontId="1" fillId="0" borderId="0"/>
    <xf numFmtId="9" fontId="1" fillId="0" borderId="0" applyFont="0" applyFill="0" applyBorder="0" applyAlignment="0" applyProtection="0"/>
    <xf numFmtId="0" fontId="1" fillId="0" borderId="0"/>
  </cellStyleXfs>
  <cellXfs count="306">
    <xf numFmtId="0" fontId="0" fillId="0" borderId="0" xfId="0"/>
    <xf numFmtId="0" fontId="4" fillId="0" borderId="0" xfId="0" applyFont="1"/>
    <xf numFmtId="0" fontId="4" fillId="0" borderId="0" xfId="0" applyFont="1" applyAlignment="1">
      <alignment horizontal="right"/>
    </xf>
    <xf numFmtId="0" fontId="9" fillId="0" borderId="0" xfId="0" applyFont="1"/>
    <xf numFmtId="0" fontId="6" fillId="0" borderId="0" xfId="0" applyFont="1"/>
    <xf numFmtId="0" fontId="6" fillId="0" borderId="0" xfId="0" applyFont="1" applyAlignment="1">
      <alignment horizontal="center"/>
    </xf>
    <xf numFmtId="166" fontId="6" fillId="0" borderId="0" xfId="0" applyNumberFormat="1" applyFont="1"/>
    <xf numFmtId="0" fontId="8" fillId="0" borderId="0" xfId="0" applyFont="1"/>
    <xf numFmtId="0" fontId="7" fillId="0" borderId="0" xfId="0" applyFont="1" applyAlignment="1">
      <alignment vertical="top" wrapText="1"/>
    </xf>
    <xf numFmtId="0" fontId="6" fillId="0" borderId="0" xfId="0" applyFont="1" applyAlignment="1">
      <alignment horizontal="center" vertical="top"/>
    </xf>
    <xf numFmtId="0" fontId="8" fillId="0" borderId="0" xfId="0" applyFont="1" applyAlignment="1">
      <alignment horizontal="right"/>
    </xf>
    <xf numFmtId="0" fontId="4" fillId="0" borderId="0" xfId="0" applyFont="1" applyAlignment="1">
      <alignment horizontal="right" vertical="top" wrapText="1"/>
    </xf>
    <xf numFmtId="0" fontId="6" fillId="0" borderId="0" xfId="0" applyFont="1" applyAlignment="1">
      <alignment vertical="top"/>
    </xf>
    <xf numFmtId="0" fontId="4" fillId="0" borderId="0" xfId="0" applyFont="1" applyAlignment="1">
      <alignment horizontal="center"/>
    </xf>
    <xf numFmtId="0" fontId="5" fillId="0" borderId="0" xfId="0" applyFont="1"/>
    <xf numFmtId="0" fontId="3" fillId="0" borderId="0" xfId="0" applyFont="1"/>
    <xf numFmtId="0" fontId="4" fillId="4" borderId="1" xfId="0" applyFont="1" applyFill="1" applyBorder="1" applyAlignment="1">
      <alignment horizontal="center" vertical="center" wrapText="1"/>
    </xf>
    <xf numFmtId="0" fontId="4" fillId="4" borderId="1" xfId="0" applyFont="1" applyFill="1" applyBorder="1" applyAlignment="1">
      <alignment vertical="center" wrapText="1"/>
    </xf>
    <xf numFmtId="0" fontId="4" fillId="3" borderId="1" xfId="0" applyFont="1" applyFill="1" applyBorder="1" applyAlignment="1">
      <alignment vertical="center" wrapText="1"/>
    </xf>
    <xf numFmtId="0" fontId="8" fillId="4" borderId="1" xfId="0" applyFont="1" applyFill="1" applyBorder="1" applyAlignment="1">
      <alignment wrapText="1"/>
    </xf>
    <xf numFmtId="0" fontId="10" fillId="0" borderId="1" xfId="0" applyFont="1" applyBorder="1" applyAlignment="1">
      <alignment horizontal="left" vertical="top" wrapText="1"/>
    </xf>
    <xf numFmtId="0" fontId="6" fillId="2" borderId="1" xfId="0" applyFont="1" applyFill="1" applyBorder="1" applyAlignment="1">
      <alignment vertical="top"/>
    </xf>
    <xf numFmtId="168" fontId="6" fillId="0" borderId="1" xfId="0" applyNumberFormat="1" applyFont="1" applyBorder="1" applyAlignment="1">
      <alignment horizontal="center"/>
    </xf>
    <xf numFmtId="168" fontId="4" fillId="0" borderId="0" xfId="0" applyNumberFormat="1" applyFont="1" applyAlignment="1">
      <alignment horizontal="center"/>
    </xf>
    <xf numFmtId="0" fontId="4" fillId="4" borderId="1" xfId="0" applyFont="1" applyFill="1" applyBorder="1" applyAlignment="1">
      <alignment horizontal="left" vertical="center" wrapText="1"/>
    </xf>
    <xf numFmtId="0" fontId="0" fillId="0" borderId="1" xfId="0" applyBorder="1"/>
    <xf numFmtId="0" fontId="4" fillId="4" borderId="1" xfId="0" applyFont="1" applyFill="1" applyBorder="1" applyAlignment="1">
      <alignment vertical="center"/>
    </xf>
    <xf numFmtId="0" fontId="14" fillId="0" borderId="1" xfId="0" applyFont="1" applyBorder="1"/>
    <xf numFmtId="0" fontId="14" fillId="0" borderId="1" xfId="0" applyFont="1" applyBorder="1" applyAlignment="1">
      <alignment horizontal="center"/>
    </xf>
    <xf numFmtId="0" fontId="14" fillId="0" borderId="1" xfId="0" applyFont="1" applyBorder="1" applyAlignment="1">
      <alignment vertical="top" wrapText="1"/>
    </xf>
    <xf numFmtId="0" fontId="14" fillId="0" borderId="0" xfId="0" applyFont="1"/>
    <xf numFmtId="0" fontId="14" fillId="0" borderId="1" xfId="0" applyFont="1" applyBorder="1" applyAlignment="1">
      <alignment horizontal="left" vertical="center" wrapText="1"/>
    </xf>
    <xf numFmtId="169" fontId="14" fillId="0" borderId="1" xfId="0" applyNumberFormat="1" applyFont="1" applyBorder="1" applyAlignment="1">
      <alignment horizontal="center"/>
    </xf>
    <xf numFmtId="0" fontId="16" fillId="0" borderId="0" xfId="0" applyFont="1"/>
    <xf numFmtId="0" fontId="15" fillId="4" borderId="1" xfId="0" applyFont="1" applyFill="1" applyBorder="1" applyAlignment="1">
      <alignment wrapText="1"/>
    </xf>
    <xf numFmtId="0" fontId="17" fillId="0" borderId="0" xfId="0" applyFont="1"/>
    <xf numFmtId="168" fontId="14" fillId="0" borderId="1" xfId="0" applyNumberFormat="1" applyFont="1" applyBorder="1" applyAlignment="1">
      <alignment horizontal="center"/>
    </xf>
    <xf numFmtId="0" fontId="4" fillId="0" borderId="1" xfId="0" applyFont="1" applyBorder="1"/>
    <xf numFmtId="0" fontId="4" fillId="0" borderId="1" xfId="0" applyFont="1" applyBorder="1" applyAlignment="1">
      <alignment horizontal="right"/>
    </xf>
    <xf numFmtId="0" fontId="3" fillId="6" borderId="1" xfId="0" applyFont="1" applyFill="1" applyBorder="1" applyAlignment="1">
      <alignment horizontal="center"/>
    </xf>
    <xf numFmtId="0" fontId="14" fillId="6" borderId="1" xfId="0" applyFont="1" applyFill="1" applyBorder="1" applyAlignment="1">
      <alignment horizontal="center" wrapText="1"/>
    </xf>
    <xf numFmtId="0" fontId="3" fillId="8" borderId="1" xfId="0" applyFont="1" applyFill="1" applyBorder="1" applyAlignment="1">
      <alignment horizontal="center"/>
    </xf>
    <xf numFmtId="0" fontId="14" fillId="8" borderId="1" xfId="0" applyFont="1" applyFill="1" applyBorder="1" applyAlignment="1">
      <alignment horizontal="center" wrapText="1"/>
    </xf>
    <xf numFmtId="0" fontId="3" fillId="9" borderId="1" xfId="0" applyFont="1" applyFill="1" applyBorder="1" applyAlignment="1">
      <alignment horizontal="center"/>
    </xf>
    <xf numFmtId="0" fontId="14" fillId="9" borderId="1" xfId="0" applyFont="1" applyFill="1" applyBorder="1" applyAlignment="1">
      <alignment horizontal="center" wrapText="1"/>
    </xf>
    <xf numFmtId="0" fontId="3" fillId="0" borderId="1" xfId="0" applyFont="1" applyBorder="1" applyAlignment="1">
      <alignment horizontal="right"/>
    </xf>
    <xf numFmtId="0" fontId="0" fillId="0" borderId="0" xfId="0" applyAlignment="1">
      <alignment horizontal="left"/>
    </xf>
    <xf numFmtId="0" fontId="3" fillId="0" borderId="0" xfId="0" applyFont="1" applyAlignment="1">
      <alignment horizontal="left"/>
    </xf>
    <xf numFmtId="0" fontId="4" fillId="6" borderId="1" xfId="0" applyFont="1" applyFill="1" applyBorder="1" applyAlignment="1">
      <alignment horizontal="center" vertical="center" wrapText="1"/>
    </xf>
    <xf numFmtId="0" fontId="6" fillId="6" borderId="1" xfId="0" applyFont="1" applyFill="1" applyBorder="1"/>
    <xf numFmtId="0" fontId="4" fillId="5" borderId="6" xfId="0" applyFont="1" applyFill="1" applyBorder="1" applyAlignment="1">
      <alignment horizontal="center" vertical="center"/>
    </xf>
    <xf numFmtId="0" fontId="13" fillId="0" borderId="1" xfId="0" applyFont="1" applyBorder="1"/>
    <xf numFmtId="0" fontId="13" fillId="0" borderId="0" xfId="0" applyFont="1"/>
    <xf numFmtId="0" fontId="4" fillId="0" borderId="0" xfId="0" applyFont="1" applyAlignment="1">
      <alignment horizontal="left"/>
    </xf>
    <xf numFmtId="0" fontId="20" fillId="0" borderId="0" xfId="0" applyFont="1" applyAlignment="1">
      <alignment horizontal="left"/>
    </xf>
    <xf numFmtId="0" fontId="6" fillId="6" borderId="6" xfId="0" applyFont="1" applyFill="1" applyBorder="1"/>
    <xf numFmtId="0" fontId="4" fillId="4" borderId="6" xfId="0" applyFont="1" applyFill="1" applyBorder="1" applyAlignment="1">
      <alignment vertical="center" wrapText="1"/>
    </xf>
    <xf numFmtId="0" fontId="21" fillId="7" borderId="1" xfId="0" applyFont="1" applyFill="1" applyBorder="1" applyProtection="1">
      <protection locked="0"/>
    </xf>
    <xf numFmtId="0" fontId="6" fillId="7" borderId="1" xfId="0" applyFont="1" applyFill="1" applyBorder="1" applyAlignment="1" applyProtection="1">
      <alignment horizontal="center"/>
      <protection locked="0"/>
    </xf>
    <xf numFmtId="0" fontId="4" fillId="10" borderId="1" xfId="0" applyFont="1" applyFill="1" applyBorder="1" applyAlignment="1">
      <alignment horizontal="center" vertical="center"/>
    </xf>
    <xf numFmtId="0" fontId="0" fillId="5" borderId="1" xfId="0" applyFill="1" applyBorder="1"/>
    <xf numFmtId="0" fontId="0" fillId="11" borderId="0" xfId="0" applyFill="1"/>
    <xf numFmtId="0" fontId="0" fillId="11" borderId="1" xfId="0" applyFill="1" applyBorder="1"/>
    <xf numFmtId="0" fontId="10" fillId="0" borderId="0" xfId="0" applyFont="1" applyAlignment="1" applyProtection="1">
      <alignment horizontal="center" vertical="top" wrapText="1"/>
      <protection locked="0"/>
    </xf>
    <xf numFmtId="0" fontId="21" fillId="0" borderId="0" xfId="0" applyFont="1"/>
    <xf numFmtId="0" fontId="0" fillId="0" borderId="0" xfId="0" applyAlignment="1">
      <alignment horizontal="center"/>
    </xf>
    <xf numFmtId="0" fontId="4" fillId="0" borderId="6" xfId="0" applyFont="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wrapText="1"/>
    </xf>
    <xf numFmtId="0" fontId="15" fillId="4" borderId="1" xfId="0" applyFont="1" applyFill="1" applyBorder="1" applyAlignment="1">
      <alignment horizontal="centerContinuous" vertical="center" wrapText="1"/>
    </xf>
    <xf numFmtId="0" fontId="15" fillId="4" borderId="1" xfId="0" applyFont="1" applyFill="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center"/>
    </xf>
    <xf numFmtId="0" fontId="14" fillId="0" borderId="0" xfId="0" applyFont="1" applyAlignment="1">
      <alignment horizontal="left" vertical="center" wrapText="1"/>
    </xf>
    <xf numFmtId="0" fontId="14" fillId="0" borderId="0" xfId="0" applyFont="1" applyAlignment="1" applyProtection="1">
      <alignment horizontal="center" vertical="center"/>
      <protection locked="0"/>
    </xf>
    <xf numFmtId="0" fontId="6" fillId="0" borderId="1" xfId="0" applyFont="1" applyBorder="1" applyAlignment="1">
      <alignment horizontal="center"/>
    </xf>
    <xf numFmtId="0" fontId="22" fillId="0" borderId="0" xfId="0" applyFont="1"/>
    <xf numFmtId="0" fontId="14" fillId="0" borderId="0" xfId="0" applyFont="1" applyAlignment="1" applyProtection="1">
      <alignment horizontal="center"/>
      <protection locked="0"/>
    </xf>
    <xf numFmtId="167" fontId="0" fillId="0" borderId="0" xfId="0" applyNumberFormat="1" applyAlignment="1">
      <alignment horizontal="center"/>
    </xf>
    <xf numFmtId="0" fontId="4" fillId="5" borderId="1" xfId="0" applyFont="1" applyFill="1" applyBorder="1" applyAlignment="1">
      <alignment horizontal="center" vertical="center"/>
    </xf>
    <xf numFmtId="0" fontId="15" fillId="0" borderId="1" xfId="0" applyFont="1" applyBorder="1" applyAlignment="1">
      <alignment horizontal="left"/>
    </xf>
    <xf numFmtId="0" fontId="30" fillId="0" borderId="0" xfId="0" applyFont="1"/>
    <xf numFmtId="0" fontId="6" fillId="11" borderId="0" xfId="0" applyFont="1" applyFill="1"/>
    <xf numFmtId="165" fontId="0" fillId="0" borderId="1" xfId="0" applyNumberFormat="1" applyBorder="1" applyAlignment="1">
      <alignment horizontal="center"/>
    </xf>
    <xf numFmtId="0" fontId="24" fillId="4" borderId="1" xfId="0" applyFont="1" applyFill="1" applyBorder="1" applyAlignment="1">
      <alignment horizontal="left" vertical="center" wrapText="1"/>
    </xf>
    <xf numFmtId="0" fontId="24" fillId="16" borderId="1" xfId="0" applyFont="1" applyFill="1" applyBorder="1" applyAlignment="1">
      <alignment horizontal="center"/>
    </xf>
    <xf numFmtId="0" fontId="24" fillId="7" borderId="1" xfId="0" applyFont="1" applyFill="1" applyBorder="1" applyAlignment="1">
      <alignment horizontal="center"/>
    </xf>
    <xf numFmtId="0" fontId="24" fillId="12" borderId="1" xfId="0" applyFont="1" applyFill="1" applyBorder="1" applyAlignment="1">
      <alignment horizontal="center"/>
    </xf>
    <xf numFmtId="0" fontId="24" fillId="17" borderId="1" xfId="0" applyFont="1" applyFill="1" applyBorder="1" applyAlignment="1">
      <alignment horizontal="center"/>
    </xf>
    <xf numFmtId="1" fontId="14" fillId="13" borderId="1" xfId="0" applyNumberFormat="1" applyFont="1" applyFill="1" applyBorder="1" applyAlignment="1">
      <alignment horizontal="right"/>
    </xf>
    <xf numFmtId="168" fontId="0" fillId="0" borderId="1" xfId="0" applyNumberFormat="1" applyBorder="1" applyAlignment="1">
      <alignment horizontal="center"/>
    </xf>
    <xf numFmtId="165" fontId="3" fillId="0" borderId="6" xfId="0" applyNumberFormat="1" applyFont="1" applyBorder="1" applyAlignment="1">
      <alignment horizontal="center" vertical="center"/>
    </xf>
    <xf numFmtId="165" fontId="3" fillId="0" borderId="1" xfId="0" applyNumberFormat="1" applyFont="1" applyBorder="1" applyAlignment="1">
      <alignment horizontal="center" vertical="center"/>
    </xf>
    <xf numFmtId="168" fontId="3" fillId="0" borderId="1" xfId="0" applyNumberFormat="1" applyFont="1" applyBorder="1" applyAlignment="1">
      <alignment horizontal="center" vertical="center"/>
    </xf>
    <xf numFmtId="165" fontId="6" fillId="0" borderId="1" xfId="0" applyNumberFormat="1" applyFont="1" applyBorder="1" applyAlignment="1">
      <alignment horizontal="center"/>
    </xf>
    <xf numFmtId="168" fontId="6" fillId="0" borderId="6" xfId="0" applyNumberFormat="1" applyFont="1" applyBorder="1" applyAlignment="1">
      <alignment horizontal="center"/>
    </xf>
    <xf numFmtId="0" fontId="4" fillId="0" borderId="0" xfId="0" applyFont="1" applyAlignment="1">
      <alignment horizontal="center" vertical="center" wrapText="1"/>
    </xf>
    <xf numFmtId="0" fontId="3" fillId="0" borderId="1" xfId="0" applyFont="1" applyBorder="1" applyAlignment="1">
      <alignment vertical="center"/>
    </xf>
    <xf numFmtId="168" fontId="3" fillId="0" borderId="0" xfId="0" applyNumberFormat="1" applyFont="1" applyAlignment="1">
      <alignment horizontal="center"/>
    </xf>
    <xf numFmtId="165" fontId="14" fillId="0" borderId="6" xfId="0" applyNumberFormat="1" applyFont="1" applyBorder="1" applyAlignment="1">
      <alignment horizontal="center" vertical="center"/>
    </xf>
    <xf numFmtId="168" fontId="14" fillId="0" borderId="6" xfId="0" applyNumberFormat="1" applyFont="1" applyBorder="1" applyAlignment="1">
      <alignment horizontal="center"/>
    </xf>
    <xf numFmtId="165" fontId="14" fillId="0" borderId="1" xfId="0" applyNumberFormat="1" applyFont="1" applyBorder="1" applyAlignment="1">
      <alignment horizontal="center" vertical="center"/>
    </xf>
    <xf numFmtId="166" fontId="23" fillId="0" borderId="0" xfId="0" applyNumberFormat="1" applyFont="1"/>
    <xf numFmtId="0" fontId="8" fillId="6" borderId="1" xfId="0" applyFont="1" applyFill="1" applyBorder="1" applyAlignment="1">
      <alignment vertical="center"/>
    </xf>
    <xf numFmtId="0" fontId="6" fillId="7" borderId="1" xfId="0" applyFont="1" applyFill="1" applyBorder="1"/>
    <xf numFmtId="0" fontId="4" fillId="7" borderId="1" xfId="0" applyFont="1" applyFill="1" applyBorder="1" applyAlignment="1">
      <alignment horizontal="center" wrapText="1"/>
    </xf>
    <xf numFmtId="0" fontId="3" fillId="7" borderId="1" xfId="0" applyFont="1" applyFill="1" applyBorder="1" applyProtection="1">
      <protection locked="0"/>
    </xf>
    <xf numFmtId="0" fontId="6" fillId="7" borderId="1" xfId="0" applyFont="1" applyFill="1" applyBorder="1" applyProtection="1">
      <protection locked="0"/>
    </xf>
    <xf numFmtId="0" fontId="4" fillId="6" borderId="6" xfId="0" applyFont="1" applyFill="1" applyBorder="1" applyAlignment="1">
      <alignment horizontal="center" vertical="center" wrapText="1"/>
    </xf>
    <xf numFmtId="0" fontId="8" fillId="6" borderId="6" xfId="0" applyFont="1" applyFill="1" applyBorder="1" applyAlignment="1">
      <alignment vertical="center"/>
    </xf>
    <xf numFmtId="0" fontId="8" fillId="6" borderId="6" xfId="0" applyFont="1" applyFill="1" applyBorder="1" applyAlignment="1">
      <alignment horizontal="center" vertical="center" wrapText="1"/>
    </xf>
    <xf numFmtId="0" fontId="21" fillId="11" borderId="1" xfId="0" applyFont="1" applyFill="1" applyBorder="1" applyAlignment="1">
      <alignment vertical="center"/>
    </xf>
    <xf numFmtId="0" fontId="4" fillId="5" borderId="1" xfId="0" applyFont="1" applyFill="1" applyBorder="1" applyAlignment="1">
      <alignment horizontal="center" vertical="center" wrapText="1"/>
    </xf>
    <xf numFmtId="0" fontId="0" fillId="18" borderId="0" xfId="0" applyFill="1"/>
    <xf numFmtId="0" fontId="4" fillId="0" borderId="7" xfId="0" applyFont="1" applyBorder="1" applyAlignment="1">
      <alignment horizontal="right" vertical="center" wrapText="1"/>
    </xf>
    <xf numFmtId="0" fontId="15" fillId="0" borderId="7" xfId="0" applyFont="1" applyBorder="1" applyAlignment="1">
      <alignment horizontal="right"/>
    </xf>
    <xf numFmtId="0" fontId="4" fillId="0" borderId="10" xfId="0" applyFont="1" applyBorder="1" applyAlignment="1">
      <alignment horizontal="right" vertical="center" wrapText="1"/>
    </xf>
    <xf numFmtId="0" fontId="30" fillId="0" borderId="10" xfId="0" applyFont="1" applyBorder="1" applyAlignment="1">
      <alignment vertical="top" wrapText="1"/>
    </xf>
    <xf numFmtId="165" fontId="4" fillId="0" borderId="0" xfId="0" applyNumberFormat="1" applyFont="1" applyAlignment="1">
      <alignment horizontal="center"/>
    </xf>
    <xf numFmtId="0" fontId="15" fillId="0" borderId="0" xfId="0" applyFont="1" applyAlignment="1" applyProtection="1">
      <alignment horizontal="center" vertical="center"/>
      <protection locked="0"/>
    </xf>
    <xf numFmtId="0" fontId="4" fillId="0" borderId="0" xfId="0" applyFont="1" applyAlignment="1">
      <alignment horizontal="center" vertical="top"/>
    </xf>
    <xf numFmtId="0" fontId="4" fillId="0" borderId="0" xfId="0" applyFont="1" applyAlignment="1">
      <alignment vertical="top"/>
    </xf>
    <xf numFmtId="0" fontId="7" fillId="0" borderId="0" xfId="0" applyFont="1" applyAlignment="1">
      <alignment horizontal="left" vertical="top" wrapText="1"/>
    </xf>
    <xf numFmtId="171" fontId="0" fillId="0" borderId="0" xfId="0" applyNumberFormat="1" applyAlignment="1">
      <alignment horizontal="center"/>
    </xf>
    <xf numFmtId="167" fontId="3" fillId="0" borderId="0" xfId="0" applyNumberFormat="1" applyFont="1" applyAlignment="1">
      <alignment horizontal="center"/>
    </xf>
    <xf numFmtId="167" fontId="14" fillId="0" borderId="0" xfId="0" applyNumberFormat="1" applyFont="1" applyAlignment="1">
      <alignment horizontal="center" wrapText="1"/>
    </xf>
    <xf numFmtId="172" fontId="3" fillId="0" borderId="0" xfId="0" applyNumberFormat="1" applyFont="1" applyAlignment="1">
      <alignment horizontal="center"/>
    </xf>
    <xf numFmtId="0" fontId="3" fillId="0" borderId="0" xfId="0" applyFont="1" applyAlignment="1">
      <alignment horizontal="center" vertical="center" wrapText="1"/>
    </xf>
    <xf numFmtId="0" fontId="15" fillId="0" borderId="0" xfId="0" applyFont="1" applyAlignment="1">
      <alignment horizontal="right"/>
    </xf>
    <xf numFmtId="167" fontId="0" fillId="0" borderId="0" xfId="0" applyNumberFormat="1"/>
    <xf numFmtId="0" fontId="14" fillId="0" borderId="0" xfId="0" applyFont="1" applyAlignment="1">
      <alignment horizontal="center"/>
    </xf>
    <xf numFmtId="0" fontId="15" fillId="0" borderId="0" xfId="0" applyFont="1" applyAlignment="1" applyProtection="1">
      <alignment horizontal="center"/>
      <protection locked="0"/>
    </xf>
    <xf numFmtId="172" fontId="15" fillId="0" borderId="0" xfId="0" applyNumberFormat="1" applyFont="1" applyAlignment="1">
      <alignment horizontal="center"/>
    </xf>
    <xf numFmtId="172" fontId="4" fillId="0" borderId="0" xfId="0" applyNumberFormat="1" applyFont="1" applyAlignment="1">
      <alignment horizontal="center"/>
    </xf>
    <xf numFmtId="165" fontId="4" fillId="0" borderId="0" xfId="0" applyNumberFormat="1" applyFont="1" applyAlignment="1">
      <alignment horizontal="center" vertical="center"/>
    </xf>
    <xf numFmtId="1" fontId="4" fillId="0" borderId="0" xfId="0" applyNumberFormat="1" applyFont="1" applyAlignment="1">
      <alignment horizontal="center"/>
    </xf>
    <xf numFmtId="0" fontId="22" fillId="0" borderId="1" xfId="0" applyFont="1" applyBorder="1"/>
    <xf numFmtId="0" fontId="31" fillId="0" borderId="0" xfId="0" applyFont="1"/>
    <xf numFmtId="0" fontId="15" fillId="0" borderId="1" xfId="0" applyFont="1" applyBorder="1" applyAlignment="1">
      <alignment horizontal="center"/>
    </xf>
    <xf numFmtId="0" fontId="15" fillId="0" borderId="1" xfId="0" applyFont="1" applyBorder="1"/>
    <xf numFmtId="0" fontId="4" fillId="6" borderId="6" xfId="0" applyFont="1" applyFill="1" applyBorder="1" applyAlignment="1">
      <alignment vertical="center"/>
    </xf>
    <xf numFmtId="0" fontId="4" fillId="0" borderId="1" xfId="0" applyFont="1" applyBorder="1" applyAlignment="1">
      <alignment horizontal="center"/>
    </xf>
    <xf numFmtId="0" fontId="4" fillId="5" borderId="4" xfId="0" applyFont="1" applyFill="1" applyBorder="1" applyAlignment="1">
      <alignment vertical="center"/>
    </xf>
    <xf numFmtId="0" fontId="4" fillId="5" borderId="1" xfId="0" applyFont="1" applyFill="1" applyBorder="1" applyAlignment="1">
      <alignment vertical="center"/>
    </xf>
    <xf numFmtId="0" fontId="4" fillId="0" borderId="0" xfId="0" applyFont="1" applyAlignment="1">
      <alignment vertical="center"/>
    </xf>
    <xf numFmtId="167" fontId="6" fillId="6" borderId="6" xfId="0" applyNumberFormat="1" applyFont="1" applyFill="1" applyBorder="1" applyAlignment="1">
      <alignment horizontal="center"/>
    </xf>
    <xf numFmtId="0" fontId="30" fillId="0" borderId="10" xfId="0" applyFont="1" applyBorder="1"/>
    <xf numFmtId="0" fontId="4" fillId="4" borderId="1" xfId="0" applyFont="1" applyFill="1" applyBorder="1" applyAlignment="1">
      <alignment horizontal="centerContinuous" vertical="center" wrapText="1"/>
    </xf>
    <xf numFmtId="0" fontId="0" fillId="7" borderId="1" xfId="0" applyFill="1" applyBorder="1"/>
    <xf numFmtId="0" fontId="6" fillId="0" borderId="6" xfId="0" applyFont="1" applyBorder="1"/>
    <xf numFmtId="0" fontId="15" fillId="19" borderId="1" xfId="0" applyFont="1" applyFill="1" applyBorder="1" applyAlignment="1">
      <alignment horizontal="left" vertical="center" wrapText="1"/>
    </xf>
    <xf numFmtId="0" fontId="4" fillId="19" borderId="1" xfId="0" applyFont="1" applyFill="1" applyBorder="1" applyAlignment="1">
      <alignment horizontal="left" vertical="center" wrapText="1"/>
    </xf>
    <xf numFmtId="0" fontId="4" fillId="20" borderId="1" xfId="0" applyFont="1" applyFill="1" applyBorder="1" applyAlignment="1">
      <alignment vertical="center" wrapText="1"/>
    </xf>
    <xf numFmtId="0" fontId="4" fillId="19" borderId="1" xfId="0" applyFont="1" applyFill="1" applyBorder="1" applyAlignment="1">
      <alignment vertical="center" wrapText="1"/>
    </xf>
    <xf numFmtId="0" fontId="4" fillId="19" borderId="1" xfId="0" applyFont="1" applyFill="1" applyBorder="1" applyAlignment="1">
      <alignment vertical="center"/>
    </xf>
    <xf numFmtId="0" fontId="21" fillId="19" borderId="1" xfId="0" applyFont="1" applyFill="1" applyBorder="1" applyAlignment="1">
      <alignment vertical="center"/>
    </xf>
    <xf numFmtId="0" fontId="4" fillId="19" borderId="1" xfId="0" applyFont="1" applyFill="1" applyBorder="1" applyAlignment="1">
      <alignment horizontal="center" vertical="center" wrapText="1"/>
    </xf>
    <xf numFmtId="0" fontId="14" fillId="8" borderId="1" xfId="0" applyFont="1" applyFill="1" applyBorder="1"/>
    <xf numFmtId="0" fontId="3" fillId="8" borderId="1" xfId="0" applyFont="1" applyFill="1" applyBorder="1" applyAlignment="1">
      <alignment wrapText="1"/>
    </xf>
    <xf numFmtId="0" fontId="3" fillId="8" borderId="1" xfId="0" applyFont="1" applyFill="1" applyBorder="1" applyAlignment="1">
      <alignment vertical="center" wrapText="1"/>
    </xf>
    <xf numFmtId="0" fontId="14" fillId="8" borderId="1" xfId="0" applyFont="1" applyFill="1" applyBorder="1" applyAlignment="1">
      <alignment horizontal="left" vertical="center" wrapText="1"/>
    </xf>
    <xf numFmtId="0" fontId="14" fillId="8" borderId="1" xfId="0" applyFont="1" applyFill="1" applyBorder="1" applyAlignment="1">
      <alignment vertical="top" wrapText="1"/>
    </xf>
    <xf numFmtId="0" fontId="10" fillId="8" borderId="1" xfId="0" applyFont="1" applyFill="1" applyBorder="1" applyAlignment="1">
      <alignment horizontal="left" vertical="top" wrapText="1"/>
    </xf>
    <xf numFmtId="0" fontId="3" fillId="8" borderId="1" xfId="0" applyFont="1" applyFill="1" applyBorder="1" applyAlignment="1">
      <alignment horizontal="left" vertical="center" wrapText="1"/>
    </xf>
    <xf numFmtId="0" fontId="3" fillId="8" borderId="1" xfId="0" applyFont="1" applyFill="1" applyBorder="1" applyAlignment="1">
      <alignment vertical="center"/>
    </xf>
    <xf numFmtId="0" fontId="0" fillId="8" borderId="1" xfId="0" applyFill="1" applyBorder="1" applyAlignment="1">
      <alignment horizontal="center"/>
    </xf>
    <xf numFmtId="0" fontId="15" fillId="8" borderId="1" xfId="0" applyFont="1" applyFill="1" applyBorder="1" applyAlignment="1">
      <alignment horizontal="left"/>
    </xf>
    <xf numFmtId="0" fontId="4" fillId="11" borderId="2" xfId="0" applyFont="1" applyFill="1" applyBorder="1" applyAlignment="1">
      <alignment horizontal="center" vertical="center"/>
    </xf>
    <xf numFmtId="0" fontId="14" fillId="11" borderId="1" xfId="0" applyFont="1" applyFill="1" applyBorder="1" applyProtection="1">
      <protection locked="0"/>
    </xf>
    <xf numFmtId="0" fontId="15" fillId="11" borderId="1" xfId="0" applyFont="1" applyFill="1" applyBorder="1" applyAlignment="1">
      <alignment horizontal="center" vertical="center"/>
    </xf>
    <xf numFmtId="0" fontId="15" fillId="0" borderId="1" xfId="0" applyFont="1" applyBorder="1" applyAlignment="1">
      <alignment horizontal="center" vertical="justify"/>
    </xf>
    <xf numFmtId="0" fontId="14" fillId="0" borderId="1" xfId="0" applyFont="1" applyBorder="1" applyAlignment="1" applyProtection="1">
      <alignment horizontal="center"/>
      <protection locked="0"/>
    </xf>
    <xf numFmtId="0" fontId="4" fillId="21"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11" borderId="1" xfId="0" applyFont="1" applyFill="1" applyBorder="1" applyAlignment="1">
      <alignment horizontal="center" vertical="center" wrapText="1"/>
    </xf>
    <xf numFmtId="0" fontId="10" fillId="0" borderId="1" xfId="0" applyFont="1" applyBorder="1" applyAlignment="1" applyProtection="1">
      <alignment horizontal="center" vertical="top" wrapText="1"/>
      <protection locked="0"/>
    </xf>
    <xf numFmtId="0" fontId="6" fillId="0" borderId="1" xfId="0" applyFont="1" applyBorder="1" applyAlignment="1" applyProtection="1">
      <alignment horizontal="center" vertical="top"/>
      <protection locked="0"/>
    </xf>
    <xf numFmtId="0" fontId="0" fillId="0" borderId="1" xfId="0" applyBorder="1" applyAlignment="1" applyProtection="1">
      <alignment horizontal="center"/>
      <protection locked="0"/>
    </xf>
    <xf numFmtId="168" fontId="6" fillId="5" borderId="1" xfId="0" applyNumberFormat="1" applyFont="1" applyFill="1" applyBorder="1" applyAlignment="1">
      <alignment horizontal="center"/>
    </xf>
    <xf numFmtId="168" fontId="6" fillId="6" borderId="1" xfId="0" applyNumberFormat="1" applyFont="1" applyFill="1" applyBorder="1" applyAlignment="1">
      <alignment horizontal="center"/>
    </xf>
    <xf numFmtId="168" fontId="4" fillId="6" borderId="1" xfId="0" applyNumberFormat="1" applyFont="1" applyFill="1" applyBorder="1" applyAlignment="1">
      <alignment horizontal="center"/>
    </xf>
    <xf numFmtId="168" fontId="0" fillId="6" borderId="1" xfId="0" applyNumberFormat="1" applyFill="1" applyBorder="1"/>
    <xf numFmtId="168" fontId="0" fillId="5" borderId="1" xfId="0" applyNumberFormat="1" applyFill="1" applyBorder="1"/>
    <xf numFmtId="168" fontId="8" fillId="6" borderId="1" xfId="0" applyNumberFormat="1" applyFont="1" applyFill="1" applyBorder="1" applyAlignment="1">
      <alignment horizontal="center"/>
    </xf>
    <xf numFmtId="168" fontId="8" fillId="5" borderId="1" xfId="0" applyNumberFormat="1" applyFont="1" applyFill="1" applyBorder="1" applyAlignment="1">
      <alignment horizontal="center"/>
    </xf>
    <xf numFmtId="0" fontId="22" fillId="0" borderId="0" xfId="0" applyFont="1" applyAlignment="1">
      <alignment horizontal="center" vertical="center" wrapText="1"/>
    </xf>
    <xf numFmtId="0" fontId="10" fillId="0" borderId="0" xfId="0" applyFont="1" applyAlignment="1">
      <alignment horizontal="left" vertical="top" wrapText="1"/>
    </xf>
    <xf numFmtId="168" fontId="0" fillId="0" borderId="0" xfId="0" applyNumberFormat="1"/>
    <xf numFmtId="168" fontId="14" fillId="6" borderId="1" xfId="0" applyNumberFormat="1" applyFont="1" applyFill="1" applyBorder="1" applyAlignment="1">
      <alignment horizontal="center"/>
    </xf>
    <xf numFmtId="168" fontId="14" fillId="5" borderId="1" xfId="0" applyNumberFormat="1" applyFont="1" applyFill="1" applyBorder="1" applyAlignment="1">
      <alignment horizontal="center"/>
    </xf>
    <xf numFmtId="0" fontId="6" fillId="0" borderId="1" xfId="0" applyFont="1" applyBorder="1" applyAlignment="1" applyProtection="1">
      <alignment horizontal="center" vertical="center"/>
      <protection locked="0"/>
    </xf>
    <xf numFmtId="0" fontId="15" fillId="11" borderId="1" xfId="0" applyFont="1" applyFill="1" applyBorder="1" applyAlignment="1">
      <alignment horizontal="center" vertical="center" wrapText="1"/>
    </xf>
    <xf numFmtId="0" fontId="4" fillId="0" borderId="0" xfId="0" applyFont="1" applyAlignment="1" applyProtection="1">
      <alignment horizontal="center"/>
      <protection locked="0"/>
    </xf>
    <xf numFmtId="0" fontId="32" fillId="0" borderId="0" xfId="0" applyFont="1"/>
    <xf numFmtId="0" fontId="4" fillId="7" borderId="1" xfId="0" applyFont="1" applyFill="1" applyBorder="1" applyAlignment="1" applyProtection="1">
      <alignment horizontal="center"/>
      <protection locked="0"/>
    </xf>
    <xf numFmtId="0" fontId="4" fillId="16" borderId="1" xfId="0" applyFont="1" applyFill="1" applyBorder="1" applyAlignment="1" applyProtection="1">
      <alignment horizontal="center"/>
      <protection locked="0"/>
    </xf>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168" fontId="3" fillId="0" borderId="0" xfId="0" applyNumberFormat="1" applyFont="1"/>
    <xf numFmtId="0" fontId="0" fillId="0" borderId="16" xfId="0" applyBorder="1"/>
    <xf numFmtId="0" fontId="0" fillId="0" borderId="17" xfId="0" applyBorder="1"/>
    <xf numFmtId="0" fontId="0" fillId="0" borderId="18" xfId="0" applyBorder="1"/>
    <xf numFmtId="0" fontId="6" fillId="0" borderId="0" xfId="0" applyFont="1" applyAlignment="1">
      <alignment horizontal="left" vertical="center"/>
    </xf>
    <xf numFmtId="0" fontId="32" fillId="0" borderId="0" xfId="0" applyFont="1" applyAlignment="1">
      <alignment horizontal="left" vertical="center"/>
    </xf>
    <xf numFmtId="0" fontId="15" fillId="6" borderId="6"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21" fillId="0" borderId="0" xfId="0" applyFont="1" applyAlignment="1">
      <alignment horizontal="left"/>
    </xf>
    <xf numFmtId="0" fontId="4" fillId="0" borderId="0" xfId="0" applyFont="1" applyAlignment="1">
      <alignment horizontal="center" vertical="center"/>
    </xf>
    <xf numFmtId="2" fontId="0" fillId="0" borderId="0" xfId="0" applyNumberFormat="1"/>
    <xf numFmtId="0" fontId="3" fillId="6" borderId="1" xfId="0" applyFont="1" applyFill="1" applyBorder="1"/>
    <xf numFmtId="0" fontId="24" fillId="22" borderId="1" xfId="0" applyFont="1" applyFill="1" applyBorder="1" applyAlignment="1">
      <alignment horizontal="center"/>
    </xf>
    <xf numFmtId="168" fontId="3" fillId="0" borderId="1" xfId="0" applyNumberFormat="1" applyFont="1" applyBorder="1" applyAlignment="1">
      <alignment horizontal="center"/>
    </xf>
    <xf numFmtId="1" fontId="3" fillId="0" borderId="1" xfId="0" applyNumberFormat="1" applyFont="1" applyBorder="1" applyAlignment="1">
      <alignment horizontal="center" vertical="center" wrapText="1"/>
    </xf>
    <xf numFmtId="0" fontId="35" fillId="0" borderId="0" xfId="0" applyFont="1"/>
    <xf numFmtId="0" fontId="0" fillId="0" borderId="5" xfId="0" applyBorder="1"/>
    <xf numFmtId="172" fontId="3" fillId="0" borderId="1" xfId="0" applyNumberFormat="1" applyFont="1" applyBorder="1" applyAlignment="1">
      <alignment horizontal="center"/>
    </xf>
    <xf numFmtId="0" fontId="21" fillId="8" borderId="1" xfId="0" applyFont="1" applyFill="1" applyBorder="1" applyAlignment="1">
      <alignment vertical="center"/>
    </xf>
    <xf numFmtId="0" fontId="3" fillId="7" borderId="1" xfId="0" applyFont="1" applyFill="1" applyBorder="1"/>
    <xf numFmtId="168" fontId="0" fillId="0" borderId="1" xfId="0" applyNumberFormat="1" applyBorder="1"/>
    <xf numFmtId="0" fontId="3" fillId="0" borderId="1" xfId="0" applyFont="1" applyBorder="1"/>
    <xf numFmtId="0" fontId="3" fillId="8" borderId="6" xfId="0" applyFont="1" applyFill="1" applyBorder="1" applyAlignment="1">
      <alignment vertical="center"/>
    </xf>
    <xf numFmtId="0" fontId="0" fillId="0" borderId="6" xfId="0" applyBorder="1"/>
    <xf numFmtId="168" fontId="0" fillId="6" borderId="6" xfId="0" applyNumberFormat="1" applyFill="1" applyBorder="1"/>
    <xf numFmtId="0" fontId="3" fillId="8" borderId="22" xfId="0" applyFont="1" applyFill="1" applyBorder="1" applyAlignment="1">
      <alignment vertical="center"/>
    </xf>
    <xf numFmtId="0" fontId="0" fillId="0" borderId="22" xfId="0" applyBorder="1"/>
    <xf numFmtId="0" fontId="21" fillId="0" borderId="0" xfId="0" applyFont="1" applyAlignment="1">
      <alignment vertical="center"/>
    </xf>
    <xf numFmtId="0" fontId="24" fillId="0" borderId="0" xfId="0" applyFont="1" applyAlignment="1">
      <alignment vertical="center"/>
    </xf>
    <xf numFmtId="1" fontId="0" fillId="7" borderId="1" xfId="0" applyNumberFormat="1" applyFill="1" applyBorder="1"/>
    <xf numFmtId="0" fontId="36" fillId="0" borderId="0" xfId="0" applyFont="1"/>
    <xf numFmtId="168" fontId="21" fillId="0" borderId="0" xfId="0" applyNumberFormat="1" applyFont="1"/>
    <xf numFmtId="167" fontId="0" fillId="0" borderId="1" xfId="0" applyNumberFormat="1" applyBorder="1" applyAlignment="1">
      <alignment horizontal="center"/>
    </xf>
    <xf numFmtId="167" fontId="3" fillId="0" borderId="1" xfId="0" applyNumberFormat="1" applyFont="1" applyBorder="1" applyAlignment="1">
      <alignment horizontal="center"/>
    </xf>
    <xf numFmtId="167" fontId="14" fillId="0" borderId="1" xfId="0" applyNumberFormat="1" applyFont="1" applyBorder="1" applyAlignment="1">
      <alignment horizontal="center" wrapText="1"/>
    </xf>
    <xf numFmtId="168" fontId="3" fillId="0" borderId="6" xfId="0" applyNumberFormat="1" applyFont="1" applyBorder="1" applyAlignment="1">
      <alignment horizontal="center" vertical="center"/>
    </xf>
    <xf numFmtId="0" fontId="15" fillId="19" borderId="1" xfId="0" applyFont="1" applyFill="1" applyBorder="1" applyAlignment="1">
      <alignment vertical="center" wrapText="1"/>
    </xf>
    <xf numFmtId="0" fontId="15" fillId="19" borderId="1" xfId="0" applyFont="1" applyFill="1" applyBorder="1" applyAlignment="1">
      <alignment horizontal="center" vertical="center" wrapText="1"/>
    </xf>
    <xf numFmtId="168" fontId="4" fillId="0" borderId="1" xfId="0" applyNumberFormat="1" applyFont="1" applyBorder="1" applyAlignment="1">
      <alignment horizontal="center"/>
    </xf>
    <xf numFmtId="0" fontId="37" fillId="0" borderId="0" xfId="0" applyFont="1"/>
    <xf numFmtId="0" fontId="24" fillId="0" borderId="0" xfId="0" applyFont="1"/>
    <xf numFmtId="0" fontId="3" fillId="0" borderId="0" xfId="0" applyFont="1" applyAlignment="1">
      <alignment horizontal="left" vertical="justify"/>
    </xf>
    <xf numFmtId="0" fontId="14" fillId="23" borderId="1" xfId="0" applyFont="1" applyFill="1" applyBorder="1" applyAlignment="1">
      <alignment horizontal="center" wrapText="1"/>
    </xf>
    <xf numFmtId="2" fontId="6" fillId="0" borderId="0" xfId="0" applyNumberFormat="1" applyFont="1"/>
    <xf numFmtId="172" fontId="0" fillId="0" borderId="1" xfId="0" applyNumberFormat="1" applyBorder="1" applyAlignment="1">
      <alignment horizontal="center"/>
    </xf>
    <xf numFmtId="171" fontId="0" fillId="0" borderId="1" xfId="0" applyNumberFormat="1" applyBorder="1" applyAlignment="1">
      <alignment horizontal="center"/>
    </xf>
    <xf numFmtId="165" fontId="14" fillId="0" borderId="1" xfId="0" applyNumberFormat="1" applyFont="1" applyBorder="1" applyAlignment="1">
      <alignment horizontal="center"/>
    </xf>
    <xf numFmtId="0" fontId="15" fillId="0" borderId="0" xfId="0" applyFont="1"/>
    <xf numFmtId="0" fontId="3" fillId="0" borderId="10" xfId="0" applyFont="1" applyBorder="1" applyAlignment="1">
      <alignment horizontal="left" vertical="center" wrapText="1"/>
    </xf>
    <xf numFmtId="0" fontId="0" fillId="0" borderId="4" xfId="0" applyBorder="1"/>
    <xf numFmtId="0" fontId="15" fillId="0" borderId="0" xfId="0" applyFont="1" applyAlignment="1">
      <alignment horizontal="left" vertical="center" wrapText="1"/>
    </xf>
    <xf numFmtId="0" fontId="3" fillId="0" borderId="0" xfId="0" applyFont="1" applyAlignment="1">
      <alignment horizontal="left" vertical="center" wrapText="1"/>
    </xf>
    <xf numFmtId="165" fontId="0" fillId="0" borderId="0" xfId="0" applyNumberFormat="1" applyAlignment="1">
      <alignment horizontal="center"/>
    </xf>
    <xf numFmtId="1" fontId="3" fillId="0" borderId="0" xfId="0" applyNumberFormat="1" applyFont="1" applyAlignment="1">
      <alignment horizontal="center" vertical="center" wrapText="1"/>
    </xf>
    <xf numFmtId="0" fontId="14" fillId="8" borderId="1" xfId="0" applyFont="1" applyFill="1" applyBorder="1" applyAlignment="1">
      <alignment vertical="center"/>
    </xf>
    <xf numFmtId="0" fontId="3" fillId="24" borderId="1" xfId="0" applyFont="1" applyFill="1" applyBorder="1"/>
    <xf numFmtId="172" fontId="3" fillId="12" borderId="1" xfId="0" applyNumberFormat="1" applyFont="1" applyFill="1" applyBorder="1" applyAlignment="1">
      <alignment horizontal="center"/>
    </xf>
    <xf numFmtId="0" fontId="14" fillId="12" borderId="1" xfId="0" applyFont="1" applyFill="1" applyBorder="1" applyAlignment="1">
      <alignment horizontal="center"/>
    </xf>
    <xf numFmtId="0" fontId="0" fillId="12" borderId="1" xfId="0" applyFill="1" applyBorder="1" applyAlignment="1">
      <alignment horizontal="center"/>
    </xf>
    <xf numFmtId="1" fontId="0" fillId="12" borderId="1" xfId="0" applyNumberFormat="1" applyFill="1" applyBorder="1" applyAlignment="1">
      <alignment horizontal="center"/>
    </xf>
    <xf numFmtId="172" fontId="14" fillId="12" borderId="1" xfId="0" applyNumberFormat="1" applyFont="1" applyFill="1" applyBorder="1" applyAlignment="1">
      <alignment horizontal="center"/>
    </xf>
    <xf numFmtId="172" fontId="0" fillId="12" borderId="1" xfId="0" applyNumberFormat="1" applyFill="1" applyBorder="1" applyAlignment="1">
      <alignment horizontal="center"/>
    </xf>
    <xf numFmtId="173" fontId="0" fillId="12" borderId="1" xfId="0" applyNumberFormat="1" applyFill="1" applyBorder="1" applyAlignment="1">
      <alignment horizontal="center"/>
    </xf>
    <xf numFmtId="168" fontId="21" fillId="0" borderId="0" xfId="0" applyNumberFormat="1" applyFont="1" applyAlignment="1">
      <alignment horizontal="right"/>
    </xf>
    <xf numFmtId="0" fontId="39" fillId="0" borderId="0" xfId="0" applyFont="1" applyAlignment="1">
      <alignment vertical="center"/>
    </xf>
    <xf numFmtId="165" fontId="3" fillId="0" borderId="1" xfId="0" applyNumberFormat="1" applyFont="1" applyBorder="1" applyAlignment="1">
      <alignment horizontal="center"/>
    </xf>
    <xf numFmtId="168" fontId="4" fillId="5" borderId="1" xfId="0" applyNumberFormat="1" applyFont="1" applyFill="1" applyBorder="1" applyAlignment="1">
      <alignment horizontal="center"/>
    </xf>
    <xf numFmtId="166" fontId="0" fillId="0" borderId="1" xfId="0" applyNumberFormat="1" applyBorder="1" applyAlignment="1">
      <alignment horizontal="center"/>
    </xf>
    <xf numFmtId="172" fontId="6" fillId="0" borderId="1" xfId="0" applyNumberFormat="1" applyFont="1" applyBorder="1" applyAlignment="1">
      <alignment horizontal="center"/>
    </xf>
    <xf numFmtId="172" fontId="3" fillId="0" borderId="6" xfId="0" applyNumberFormat="1" applyFont="1" applyBorder="1" applyAlignment="1">
      <alignment horizontal="center"/>
    </xf>
    <xf numFmtId="172" fontId="14" fillId="0" borderId="1" xfId="0" applyNumberFormat="1" applyFont="1" applyBorder="1" applyAlignment="1">
      <alignment horizontal="center" wrapText="1"/>
    </xf>
    <xf numFmtId="172" fontId="14" fillId="0" borderId="6" xfId="0" applyNumberFormat="1" applyFont="1" applyBorder="1" applyAlignment="1">
      <alignment horizontal="center" wrapText="1"/>
    </xf>
    <xf numFmtId="1" fontId="14" fillId="0" borderId="1" xfId="0" applyNumberFormat="1" applyFont="1" applyBorder="1" applyAlignment="1">
      <alignment horizontal="center" wrapText="1"/>
    </xf>
    <xf numFmtId="167" fontId="3" fillId="0" borderId="6" xfId="0" applyNumberFormat="1" applyFont="1" applyBorder="1" applyAlignment="1">
      <alignment horizontal="center"/>
    </xf>
    <xf numFmtId="167" fontId="14" fillId="0" borderId="6" xfId="0" applyNumberFormat="1" applyFont="1" applyBorder="1" applyAlignment="1">
      <alignment horizontal="center" wrapText="1"/>
    </xf>
    <xf numFmtId="167" fontId="14" fillId="0" borderId="1" xfId="0" applyNumberFormat="1" applyFont="1" applyBorder="1" applyAlignment="1">
      <alignment horizontal="center"/>
    </xf>
    <xf numFmtId="1" fontId="14" fillId="0" borderId="1" xfId="0" applyNumberFormat="1" applyFont="1" applyBorder="1" applyAlignment="1">
      <alignment horizontal="center"/>
    </xf>
    <xf numFmtId="0" fontId="15" fillId="6" borderId="1" xfId="0" applyFont="1" applyFill="1" applyBorder="1" applyAlignment="1">
      <alignment horizontal="center" vertical="center" wrapText="1"/>
    </xf>
    <xf numFmtId="0" fontId="39" fillId="0" borderId="0" xfId="0" applyFont="1"/>
    <xf numFmtId="0" fontId="14" fillId="0" borderId="0" xfId="0" applyFont="1" applyAlignment="1">
      <alignment vertical="top" wrapText="1"/>
    </xf>
    <xf numFmtId="0" fontId="6" fillId="0" borderId="0" xfId="0" applyFont="1" applyAlignment="1" applyProtection="1">
      <alignment horizontal="center" vertical="center"/>
      <protection locked="0"/>
    </xf>
    <xf numFmtId="172" fontId="6" fillId="0" borderId="0" xfId="0" applyNumberFormat="1" applyFont="1" applyAlignment="1">
      <alignment horizontal="center"/>
    </xf>
    <xf numFmtId="165" fontId="6" fillId="0" borderId="0" xfId="0" applyNumberFormat="1" applyFont="1" applyAlignment="1">
      <alignment horizontal="center"/>
    </xf>
    <xf numFmtId="168" fontId="6" fillId="0" borderId="0" xfId="0" applyNumberFormat="1" applyFont="1" applyAlignment="1">
      <alignment horizontal="center"/>
    </xf>
    <xf numFmtId="0" fontId="40" fillId="0" borderId="0" xfId="0" applyFont="1"/>
    <xf numFmtId="0" fontId="15" fillId="8" borderId="1" xfId="0" applyFont="1" applyFill="1" applyBorder="1" applyAlignment="1">
      <alignment horizontal="left" vertical="center"/>
    </xf>
    <xf numFmtId="0" fontId="15" fillId="6" borderId="1" xfId="0" applyFont="1" applyFill="1" applyBorder="1" applyAlignment="1">
      <alignment horizontal="center" vertical="center" wrapText="1"/>
    </xf>
    <xf numFmtId="0" fontId="15" fillId="9" borderId="3" xfId="0" applyFont="1" applyFill="1" applyBorder="1" applyAlignment="1">
      <alignment horizontal="center" vertical="center" wrapText="1"/>
    </xf>
    <xf numFmtId="0" fontId="15" fillId="9" borderId="8" xfId="0" applyFont="1" applyFill="1" applyBorder="1" applyAlignment="1">
      <alignment horizontal="center" vertical="center" wrapText="1"/>
    </xf>
    <xf numFmtId="0" fontId="15" fillId="8" borderId="3" xfId="0" applyFont="1" applyFill="1" applyBorder="1" applyAlignment="1">
      <alignment horizontal="center" vertical="center" wrapText="1"/>
    </xf>
    <xf numFmtId="0" fontId="15" fillId="8" borderId="8"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15" fillId="9" borderId="4" xfId="0" applyFont="1" applyFill="1" applyBorder="1" applyAlignment="1">
      <alignment horizontal="center" vertical="center" wrapText="1"/>
    </xf>
    <xf numFmtId="0" fontId="15" fillId="9" borderId="5" xfId="0" applyFont="1" applyFill="1" applyBorder="1" applyAlignment="1">
      <alignment horizontal="center" vertical="center" wrapText="1"/>
    </xf>
    <xf numFmtId="0" fontId="15" fillId="8" borderId="4"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15" fillId="9" borderId="1" xfId="0" applyFont="1" applyFill="1" applyBorder="1" applyAlignment="1">
      <alignment horizontal="center" vertical="center" wrapText="1"/>
    </xf>
    <xf numFmtId="0" fontId="15" fillId="8" borderId="1" xfId="0" applyFont="1" applyFill="1" applyBorder="1" applyAlignment="1">
      <alignment horizontal="center" vertical="center" wrapText="1"/>
    </xf>
    <xf numFmtId="0" fontId="15" fillId="6" borderId="19" xfId="0" applyFont="1" applyFill="1" applyBorder="1" applyAlignment="1">
      <alignment horizontal="center" vertical="center" wrapText="1"/>
    </xf>
    <xf numFmtId="0" fontId="15" fillId="6" borderId="20" xfId="0" applyFont="1" applyFill="1" applyBorder="1" applyAlignment="1">
      <alignment horizontal="center" vertical="center" wrapText="1"/>
    </xf>
    <xf numFmtId="0" fontId="15" fillId="6" borderId="21" xfId="0" applyFont="1" applyFill="1" applyBorder="1" applyAlignment="1">
      <alignment horizontal="center" vertical="center" wrapText="1"/>
    </xf>
    <xf numFmtId="0" fontId="15" fillId="9" borderId="9" xfId="0" applyFont="1" applyFill="1" applyBorder="1" applyAlignment="1">
      <alignment horizontal="center" vertical="center" wrapText="1"/>
    </xf>
    <xf numFmtId="0" fontId="15" fillId="8" borderId="9" xfId="0" applyFont="1" applyFill="1" applyBorder="1" applyAlignment="1">
      <alignment horizontal="center" vertical="center" wrapText="1"/>
    </xf>
    <xf numFmtId="0" fontId="15" fillId="0" borderId="1" xfId="0" applyFont="1" applyBorder="1" applyAlignment="1">
      <alignment horizontal="left" vertical="center"/>
    </xf>
  </cellXfs>
  <cellStyles count="23">
    <cellStyle name="Comma 2" xfId="3" xr:uid="{00000000-0005-0000-0000-000000000000}"/>
    <cellStyle name="Följde hyperlänken" xfId="10" xr:uid="{00000000-0005-0000-0000-000001000000}"/>
    <cellStyle name="Hyperlänk 2" xfId="11" xr:uid="{00000000-0005-0000-0000-000002000000}"/>
    <cellStyle name="Ligne détail" xfId="12" xr:uid="{00000000-0005-0000-0000-000003000000}"/>
    <cellStyle name="Normal" xfId="0" builtinId="0"/>
    <cellStyle name="Normal 2" xfId="4" xr:uid="{00000000-0005-0000-0000-000005000000}"/>
    <cellStyle name="Normal 3" xfId="6" xr:uid="{00000000-0005-0000-0000-000006000000}"/>
    <cellStyle name="Normal 3 2" xfId="13" xr:uid="{00000000-0005-0000-0000-000007000000}"/>
    <cellStyle name="Normal 3 2 2" xfId="22" xr:uid="{D986287A-0A73-44F1-9768-124A6EF04BB5}"/>
    <cellStyle name="Normal 3 3" xfId="8" xr:uid="{00000000-0005-0000-0000-000008000000}"/>
    <cellStyle name="Normal 3 3 2" xfId="20" xr:uid="{0C881185-F585-40E5-AC04-6CDCC9EDFC4F}"/>
    <cellStyle name="Normal 4" xfId="2" xr:uid="{00000000-0005-0000-0000-000009000000}"/>
    <cellStyle name="Normal 4 2" xfId="14" xr:uid="{00000000-0005-0000-0000-00000A000000}"/>
    <cellStyle name="Normal 5" xfId="1" xr:uid="{00000000-0005-0000-0000-00000B000000}"/>
    <cellStyle name="Percent 2" xfId="5" xr:uid="{00000000-0005-0000-0000-00000C000000}"/>
    <cellStyle name="Procent 2" xfId="7" xr:uid="{00000000-0005-0000-0000-00000D000000}"/>
    <cellStyle name="Procent 3" xfId="9" xr:uid="{00000000-0005-0000-0000-00000E000000}"/>
    <cellStyle name="Procent 3 2" xfId="21" xr:uid="{345CE43E-A205-411E-A9BE-01BF8A1E5FF2}"/>
    <cellStyle name="Resultat" xfId="15" xr:uid="{00000000-0005-0000-0000-00000F000000}"/>
    <cellStyle name="Titre colonnes" xfId="16" xr:uid="{00000000-0005-0000-0000-000010000000}"/>
    <cellStyle name="Titre lignes" xfId="17" xr:uid="{00000000-0005-0000-0000-000011000000}"/>
    <cellStyle name="Total intermediaire" xfId="18" xr:uid="{00000000-0005-0000-0000-000012000000}"/>
    <cellStyle name="Tusental 2" xfId="19" xr:uid="{00000000-0005-0000-0000-00001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DDDDDD"/>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color rgb="FFF2F8D6"/>
      <color rgb="FFFF99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533401</xdr:colOff>
      <xdr:row>0</xdr:row>
      <xdr:rowOff>9524</xdr:rowOff>
    </xdr:from>
    <xdr:to>
      <xdr:col>10</xdr:col>
      <xdr:colOff>171451</xdr:colOff>
      <xdr:row>103</xdr:row>
      <xdr:rowOff>152400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33401" y="9524"/>
          <a:ext cx="6051550" cy="15382876"/>
        </a:xfrm>
        <a:prstGeom prst="rect">
          <a:avLst/>
        </a:prstGeom>
        <a:noFill/>
        <a:ln>
          <a:noFill/>
        </a:ln>
      </xdr:spPr>
      <xdr:txBody>
        <a:bodyPr vertOverflow="clip" wrap="square" lIns="36576" tIns="27432" rIns="0" bIns="0" anchor="t" upright="1"/>
        <a:lstStyle/>
        <a:p>
          <a:pPr algn="l" rtl="0">
            <a:defRPr sz="1000"/>
          </a:pPr>
          <a:endParaRPr lang="sv-SE" sz="1200" b="1" i="0" u="none" strike="noStrike" baseline="0">
            <a:solidFill>
              <a:srgbClr val="000000"/>
            </a:solidFill>
            <a:latin typeface="Arial"/>
            <a:cs typeface="Arial"/>
          </a:endParaRPr>
        </a:p>
        <a:p>
          <a:pPr algn="l" rtl="0">
            <a:defRPr sz="1000"/>
          </a:pPr>
          <a:endParaRPr lang="sv-SE" sz="1200" b="1" i="0" u="none" strike="noStrike" baseline="0">
            <a:solidFill>
              <a:srgbClr val="000000"/>
            </a:solidFill>
            <a:latin typeface="Arial"/>
            <a:cs typeface="Arial"/>
          </a:endParaRPr>
        </a:p>
        <a:p>
          <a:pPr algn="l" rtl="0">
            <a:defRPr sz="1000"/>
          </a:pPr>
          <a:r>
            <a:rPr lang="sv-SE" sz="1200" b="1" i="0" u="none" strike="noStrike" baseline="0">
              <a:solidFill>
                <a:srgbClr val="000000"/>
              </a:solidFill>
              <a:latin typeface="Arial"/>
              <a:cs typeface="Arial"/>
            </a:rPr>
            <a:t>                             Beräkning av klimatutsläpp från tjänsteresor </a:t>
          </a:r>
        </a:p>
        <a:p>
          <a:pPr algn="l" rtl="0">
            <a:defRPr sz="1000"/>
          </a:pPr>
          <a:r>
            <a:rPr lang="sv-SE" sz="1200" b="1" i="0" u="none" strike="noStrike" baseline="0">
              <a:solidFill>
                <a:srgbClr val="000000"/>
              </a:solidFill>
              <a:latin typeface="Arial"/>
              <a:cs typeface="Arial"/>
            </a:rPr>
            <a:t>                             och övrig bränsleanvändning</a:t>
          </a:r>
          <a:endParaRPr lang="sv-SE" sz="1000" b="0" i="0" u="none" strike="noStrike" baseline="0">
            <a:solidFill>
              <a:srgbClr val="000000"/>
            </a:solidFill>
            <a:latin typeface="Arial"/>
            <a:cs typeface="Arial"/>
          </a:endParaRPr>
        </a:p>
        <a:p>
          <a:pPr algn="l" rtl="0">
            <a:defRPr sz="1000"/>
          </a:pPr>
          <a:endParaRPr lang="sv-SE" sz="1000" b="0" i="0" u="none" strike="noStrike" baseline="0">
            <a:solidFill>
              <a:srgbClr val="000000"/>
            </a:solidFill>
            <a:latin typeface="Arial"/>
            <a:cs typeface="Arial"/>
          </a:endParaRPr>
        </a:p>
        <a:p>
          <a:pPr algn="l" rtl="0">
            <a:defRPr sz="1000"/>
          </a:pPr>
          <a:endParaRPr lang="sv-SE" sz="1000" b="0" i="0" u="none" strike="noStrike" baseline="0">
            <a:solidFill>
              <a:srgbClr val="000000"/>
            </a:solidFill>
            <a:latin typeface="Arial"/>
            <a:cs typeface="Arial"/>
          </a:endParaRPr>
        </a:p>
        <a:p>
          <a:pPr algn="l" rtl="0">
            <a:defRPr sz="1000"/>
          </a:pPr>
          <a:endParaRPr lang="sv-SE" sz="1000" b="0" i="0" u="none" strike="noStrike" baseline="0">
            <a:solidFill>
              <a:schemeClr val="tx1"/>
            </a:solidFill>
            <a:latin typeface="Arial"/>
            <a:cs typeface="Arial"/>
          </a:endParaRPr>
        </a:p>
        <a:p>
          <a:pPr algn="l" rtl="0">
            <a:defRPr sz="1000"/>
          </a:pPr>
          <a:r>
            <a:rPr lang="sv-SE" sz="1000" b="1" i="0" u="none" strike="noStrike" baseline="0">
              <a:solidFill>
                <a:schemeClr val="tx1"/>
              </a:solidFill>
              <a:latin typeface="Arial"/>
              <a:cs typeface="Arial"/>
            </a:rPr>
            <a:t>VERSION nr 6</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sv-SE" sz="1000" b="1" i="0" baseline="0">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sv-SE" sz="1000" b="1" i="0" baseline="0">
              <a:effectLst/>
              <a:latin typeface="Arial" panose="020B0604020202020204" pitchFamily="34" charset="0"/>
              <a:ea typeface="+mn-ea"/>
              <a:cs typeface="Arial" panose="020B0604020202020204" pitchFamily="34" charset="0"/>
            </a:rPr>
            <a:t>Uppdatering: 2023-11</a:t>
          </a:r>
          <a:endParaRPr lang="sv-SE">
            <a:effectLst/>
            <a:latin typeface="Arial" panose="020B0604020202020204" pitchFamily="34" charset="0"/>
            <a:cs typeface="Arial" panose="020B0604020202020204" pitchFamily="34" charset="0"/>
          </a:endParaRPr>
        </a:p>
        <a:p>
          <a:pPr algn="l" rtl="0">
            <a:defRPr sz="1000"/>
          </a:pPr>
          <a:r>
            <a:rPr lang="sv-SE" sz="1000" b="1" i="0" u="none" strike="noStrike" baseline="0">
              <a:solidFill>
                <a:schemeClr val="tx1"/>
              </a:solidFill>
              <a:latin typeface="Arial"/>
              <a:cs typeface="Arial"/>
            </a:rPr>
            <a:t>Uppdatering: 2022-11</a:t>
          </a:r>
        </a:p>
        <a:p>
          <a:pPr algn="l" rtl="0">
            <a:defRPr sz="1000"/>
          </a:pPr>
          <a:r>
            <a:rPr lang="sv-SE" sz="1000" b="1" i="0" u="none" strike="noStrike" baseline="0">
              <a:solidFill>
                <a:schemeClr val="tx1"/>
              </a:solidFill>
              <a:latin typeface="Arial"/>
              <a:cs typeface="Arial"/>
            </a:rPr>
            <a:t>Uppdatering: 2021-11</a:t>
          </a:r>
        </a:p>
        <a:p>
          <a:pPr algn="l" rtl="0">
            <a:defRPr sz="1000"/>
          </a:pPr>
          <a:r>
            <a:rPr lang="sv-SE" sz="1000" b="1" i="0" u="none" strike="noStrike" baseline="0">
              <a:solidFill>
                <a:schemeClr val="tx1"/>
              </a:solidFill>
              <a:latin typeface="Arial"/>
              <a:cs typeface="Arial"/>
            </a:rPr>
            <a:t>Uppdatering: 2020-12</a:t>
          </a:r>
        </a:p>
        <a:p>
          <a:pPr algn="l" rtl="0">
            <a:defRPr sz="1000"/>
          </a:pPr>
          <a:r>
            <a:rPr lang="sv-SE" sz="1000" b="1" i="0" u="none" strike="noStrike" baseline="0">
              <a:solidFill>
                <a:schemeClr val="tx1"/>
              </a:solidFill>
              <a:latin typeface="Arial"/>
              <a:cs typeface="Arial"/>
            </a:rPr>
            <a:t>Uppdatering: 2019-12</a:t>
          </a:r>
        </a:p>
        <a:p>
          <a:pPr algn="l" rtl="0">
            <a:defRPr sz="1000"/>
          </a:pPr>
          <a:r>
            <a:rPr lang="sv-SE" sz="1000" b="1" i="0" u="none" strike="noStrike" baseline="0">
              <a:solidFill>
                <a:schemeClr val="tx1"/>
              </a:solidFill>
              <a:latin typeface="Arial"/>
              <a:cs typeface="Arial"/>
            </a:rPr>
            <a:t>Uppdatering: 2018-12</a:t>
          </a:r>
        </a:p>
        <a:p>
          <a:pPr algn="l" rtl="0">
            <a:defRPr sz="1000"/>
          </a:pPr>
          <a:r>
            <a:rPr lang="sv-SE" sz="1000" b="1" i="0" u="none" strike="noStrike" baseline="0">
              <a:solidFill>
                <a:schemeClr val="tx1"/>
              </a:solidFill>
              <a:latin typeface="Arial"/>
              <a:cs typeface="Arial"/>
            </a:rPr>
            <a:t>Ursprunglig version: 2014-12</a:t>
          </a:r>
        </a:p>
        <a:p>
          <a:pPr algn="l" rtl="0">
            <a:defRPr sz="1000"/>
          </a:pPr>
          <a:endParaRPr lang="sv-SE" sz="1000" b="0" i="0" u="none" strike="noStrike" baseline="0">
            <a:solidFill>
              <a:schemeClr val="tx1"/>
            </a:solidFill>
            <a:latin typeface="Arial"/>
            <a:cs typeface="Arial"/>
          </a:endParaRPr>
        </a:p>
        <a:p>
          <a:pPr algn="l" rtl="0">
            <a:defRPr sz="1000"/>
          </a:pPr>
          <a:r>
            <a:rPr lang="sv-SE" sz="1000" b="0" i="0" u="none" strike="noStrike" baseline="0">
              <a:solidFill>
                <a:schemeClr val="tx1"/>
              </a:solidFill>
              <a:latin typeface="Arial"/>
              <a:cs typeface="Arial"/>
            </a:rPr>
            <a:t>Detta beräkningsverktyg är ett hjälpmedel för myndigheter för att beräkna koldioxidutsläpp och annan klimatpåverkan från tjänsteresor och övrig bränsleanvändning (för mobila maskiner och fordon). Myndigheten kan även välja att använda andra metoder för beräkning av klimatpåverkan från transporter. </a:t>
          </a:r>
        </a:p>
        <a:p>
          <a:pPr algn="l" rtl="0">
            <a:defRPr sz="1000"/>
          </a:pPr>
          <a:endParaRPr lang="sv-SE" sz="1000" b="0" i="0" u="none" strike="noStrike" baseline="0">
            <a:solidFill>
              <a:schemeClr val="tx1"/>
            </a:solidFill>
            <a:latin typeface="Arial"/>
            <a:cs typeface="Arial"/>
          </a:endParaRPr>
        </a:p>
        <a:p>
          <a:pPr algn="l" rtl="0">
            <a:defRPr sz="1000"/>
          </a:pPr>
          <a:r>
            <a:rPr lang="sv-SE" sz="1000" b="0" i="0" u="none" strike="noStrike" baseline="0">
              <a:solidFill>
                <a:schemeClr val="tx1"/>
              </a:solidFill>
              <a:latin typeface="Arial"/>
              <a:cs typeface="Arial"/>
            </a:rPr>
            <a:t>Denna modell har tidigare tagits fram av Naturvårdsverket och sedan uppdaterats av IVL Svenska Miljöinstitutet AB (IVL) år 2014. Därefter har den uppdaterats och utvecklats under 2018 av IVL och baseras på IVLs egna bedömningar och beräkningar. År 2019, 2020, 2021, 2022 och 2023 gjordes mindre uppdateringar och utveckling av verktyget. IVL har utgått ifrån de ursprungliga kategorierna, men har i förekommande fall ändrat kategorierna till vad som idag bedöms som lämpligt och vad som efterfrågats av Naturvårdsverket.    </a:t>
          </a:r>
        </a:p>
        <a:p>
          <a:pPr algn="l" rtl="0">
            <a:defRPr sz="1000"/>
          </a:pPr>
          <a:endParaRPr lang="sv-SE" sz="1000" b="0" i="0" u="none" strike="noStrike" baseline="0">
            <a:solidFill>
              <a:schemeClr val="tx1"/>
            </a:solidFill>
            <a:latin typeface="Arial"/>
            <a:cs typeface="Arial"/>
          </a:endParaRPr>
        </a:p>
        <a:p>
          <a:pPr algn="l" rtl="0">
            <a:defRPr sz="1000"/>
          </a:pPr>
          <a:r>
            <a:rPr lang="sv-SE" sz="1000" b="0" i="0" u="none" strike="noStrike" baseline="0">
              <a:solidFill>
                <a:schemeClr val="tx1"/>
              </a:solidFill>
              <a:latin typeface="Arial"/>
              <a:cs typeface="Arial"/>
            </a:rPr>
            <a:t>Beräkningsverktyget består av ett antal flikar med olika alternativ för beräkning av koldioxidutsläpp och övrig klimatpåverkan beroende på vilka uppgifter som finns tillgängliga. De kategorier som finns avser att täcka de möjliga resetyper som statliga myndigheter kan tänkas använda i tjänsten, samt också uppfylla Förordning (2009:907) om miljöledning i statliga myndigheter. </a:t>
          </a:r>
        </a:p>
        <a:p>
          <a:pPr algn="l" rtl="0">
            <a:defRPr sz="1000"/>
          </a:pPr>
          <a:endParaRPr lang="sv-SE" sz="1000" b="0" i="0" u="none" strike="noStrike" baseline="0">
            <a:solidFill>
              <a:schemeClr val="tx1"/>
            </a:solidFill>
            <a:latin typeface="Arial"/>
            <a:cs typeface="Arial"/>
          </a:endParaRPr>
        </a:p>
        <a:p>
          <a:pPr algn="l" rtl="0">
            <a:defRPr sz="1000"/>
          </a:pPr>
          <a:r>
            <a:rPr lang="sv-SE" sz="1000" b="1" i="0" u="none" strike="noStrike" baseline="0">
              <a:solidFill>
                <a:schemeClr val="tx1"/>
              </a:solidFill>
              <a:latin typeface="Arial"/>
              <a:cs typeface="Arial"/>
            </a:rPr>
            <a:t>Myndigheten behöver bara fylla i celler med ljusröd bakgrund under första fliken Inmatning Rapportering, samt eventuellt i fliken Inmatning Väg spec fordonsinfon. Observera att värdena som ska matas in kan vara av många olika enheter för olika reseslag; kg, liter, fordonskilometer, personkilometer, kronor, antal resor och timmar.   </a:t>
          </a:r>
        </a:p>
        <a:p>
          <a:pPr algn="l" rtl="0">
            <a:defRPr sz="1000"/>
          </a:pPr>
          <a:r>
            <a:rPr lang="sv-SE" sz="1000" b="1" i="0" u="none" strike="noStrike" baseline="0">
              <a:solidFill>
                <a:schemeClr val="tx1"/>
              </a:solidFill>
              <a:latin typeface="Arial"/>
              <a:cs typeface="Arial"/>
            </a:rPr>
            <a:t> </a:t>
          </a:r>
        </a:p>
        <a:p>
          <a:pPr algn="l" rtl="0">
            <a:defRPr sz="1000"/>
          </a:pPr>
          <a:r>
            <a:rPr lang="sv-SE" sz="1000" b="1" i="0" u="none" strike="noStrike" baseline="0">
              <a:solidFill>
                <a:schemeClr val="tx1"/>
              </a:solidFill>
              <a:latin typeface="Arial"/>
              <a:cs typeface="Arial"/>
            </a:rPr>
            <a:t>De beräknade klimatgasutsläppen faller ut i den ljusgröna kolumnen "GWP100" och den ljuslila kolumnen "Summa kg CO2-utsläpp" i fliken Inmatning och Rapportering. I GWP100-värdet inkluderas även utsläpp av metan och lustgas, utsläpp under framtagande och distribution av bränslet, samt att klimatpåverkan uttrycks i ett hundraårsperspektiv. Dessutom finns höghöjdseffekten för flyget inräknad i GWP100- värdet  (men inte i koldioxidvärdet). De ljuslila fälten (kg CO2-utsläpp) ska rapporteras enligt kraven i miljöledningsförordningen. Kraven omfattar inte rapportering av GWP100.</a:t>
          </a:r>
        </a:p>
        <a:p>
          <a:pPr algn="l" rtl="0">
            <a:defRPr sz="1000"/>
          </a:pPr>
          <a:endParaRPr lang="sv-SE" sz="1000" b="0" i="0" u="none" strike="noStrike" baseline="0">
            <a:solidFill>
              <a:schemeClr val="tx1"/>
            </a:solidFill>
            <a:latin typeface="Arial"/>
            <a:cs typeface="Arial"/>
          </a:endParaRPr>
        </a:p>
        <a:p>
          <a:pPr algn="l" rtl="0">
            <a:defRPr sz="1000"/>
          </a:pPr>
          <a:r>
            <a:rPr lang="sv-SE" sz="1000" b="0" i="0" u="none" strike="noStrike" baseline="0">
              <a:solidFill>
                <a:schemeClr val="tx1"/>
              </a:solidFill>
              <a:latin typeface="Arial"/>
              <a:cs typeface="Arial"/>
            </a:rPr>
            <a:t>I tabellen längst upp i fliken Inmatning och Rapportering presenteras resultatet i form av ett summerat GWP100- värde och ett summerat koldioxidvärde (kg), totalt eller per årsarbeskraft. Utsläppen delas upp till de kategorier som myndigheten ska redovisa enligt kraven i förordningen.</a:t>
          </a:r>
        </a:p>
        <a:p>
          <a:pPr algn="l" rtl="0">
            <a:defRPr sz="1000"/>
          </a:pPr>
          <a:endParaRPr lang="sv-SE" sz="1000" b="0" i="0" u="none" strike="noStrike" baseline="0">
            <a:solidFill>
              <a:schemeClr val="tx1"/>
            </a:solidFill>
            <a:latin typeface="Arial"/>
            <a:cs typeface="Arial"/>
          </a:endParaRPr>
        </a:p>
        <a:p>
          <a:pPr algn="l" rtl="0">
            <a:defRPr sz="1000"/>
          </a:pPr>
          <a:r>
            <a:rPr lang="sv-SE" sz="1000" b="0" i="0" u="none" strike="noStrike" baseline="0">
              <a:solidFill>
                <a:schemeClr val="tx1"/>
              </a:solidFill>
              <a:latin typeface="Arial"/>
              <a:cs typeface="Arial"/>
            </a:rPr>
            <a:t>Beskrivningar av hur beräkningsfaktorerna är framtagna och vissa rekommendationer om användning finns i ett särskilt dokument; </a:t>
          </a:r>
          <a:r>
            <a:rPr lang="sv-SE" sz="1000" b="0" i="1" u="none" strike="noStrike" baseline="0">
              <a:solidFill>
                <a:schemeClr val="tx1"/>
              </a:solidFill>
              <a:latin typeface="Arial"/>
              <a:cs typeface="Arial"/>
            </a:rPr>
            <a:t>Verktyg för beräkning av resors klimatpåverkan- Uppdaterad Version 2023</a:t>
          </a:r>
          <a:r>
            <a:rPr lang="sv-SE" sz="1000" b="0" i="0" u="none" strike="noStrike" baseline="0">
              <a:solidFill>
                <a:schemeClr val="tx1"/>
              </a:solidFill>
              <a:latin typeface="Arial"/>
              <a:cs typeface="Arial"/>
            </a:rPr>
            <a:t>, </a:t>
          </a:r>
          <a:r>
            <a:rPr lang="sv-SE" sz="1000" b="0" i="1" u="none" strike="noStrike" baseline="0">
              <a:solidFill>
                <a:schemeClr val="tx1"/>
              </a:solidFill>
              <a:latin typeface="Arial"/>
              <a:cs typeface="Arial"/>
            </a:rPr>
            <a:t>Användning, metod och beräkningsförutsättningar</a:t>
          </a:r>
          <a:r>
            <a:rPr lang="sv-SE" sz="1000" b="0" i="0" u="none" strike="noStrike" baseline="0">
              <a:solidFill>
                <a:schemeClr val="tx1"/>
              </a:solidFill>
              <a:latin typeface="Arial"/>
              <a:cs typeface="Arial"/>
            </a:rPr>
            <a:t>. Tomas Wisell, IVL Svenska Miljöinstitutet AB. </a:t>
          </a:r>
        </a:p>
        <a:p>
          <a:pPr algn="l" rtl="0">
            <a:defRPr sz="1000"/>
          </a:pPr>
          <a:endParaRPr lang="sv-SE" sz="1000" b="0" i="0" u="none" strike="noStrike" baseline="0">
            <a:solidFill>
              <a:schemeClr val="tx1"/>
            </a:solidFill>
            <a:latin typeface="Arial"/>
            <a:cs typeface="Arial"/>
          </a:endParaRPr>
        </a:p>
        <a:p>
          <a:pPr algn="l" rtl="0">
            <a:defRPr sz="1000"/>
          </a:pPr>
          <a:endParaRPr lang="sv-SE" sz="1000" b="0" i="0" u="none" strike="noStrike" baseline="0">
            <a:solidFill>
              <a:schemeClr val="tx1"/>
            </a:solidFill>
            <a:latin typeface="Arial"/>
            <a:cs typeface="Arial"/>
          </a:endParaRPr>
        </a:p>
        <a:p>
          <a:pPr algn="l" rtl="0">
            <a:defRPr sz="1000"/>
          </a:pPr>
          <a:r>
            <a:rPr lang="sv-SE" sz="1000" b="0" i="0" u="none" strike="noStrike" baseline="0">
              <a:solidFill>
                <a:schemeClr val="tx1"/>
              </a:solidFill>
              <a:latin typeface="Arial"/>
              <a:cs typeface="Arial"/>
            </a:rPr>
            <a:t>Med vänlig hälsning</a:t>
          </a:r>
        </a:p>
        <a:p>
          <a:pPr algn="l" rtl="0">
            <a:defRPr sz="1000"/>
          </a:pPr>
          <a:endParaRPr lang="sv-SE" sz="1000" b="0" i="0" u="none" strike="noStrike" baseline="0">
            <a:solidFill>
              <a:schemeClr val="tx1"/>
            </a:solidFill>
            <a:latin typeface="Arial"/>
            <a:cs typeface="Arial"/>
          </a:endParaRPr>
        </a:p>
        <a:p>
          <a:pPr algn="l" rtl="0">
            <a:defRPr sz="1000"/>
          </a:pPr>
          <a:r>
            <a:rPr lang="sv-SE" sz="1000" b="0" i="0" u="none" strike="noStrike" baseline="0">
              <a:solidFill>
                <a:schemeClr val="tx1"/>
              </a:solidFill>
              <a:latin typeface="Arial"/>
              <a:cs typeface="Arial"/>
            </a:rPr>
            <a:t>IVL Svenska Miljöinstitutet , 2023</a:t>
          </a:r>
        </a:p>
        <a:p>
          <a:pPr algn="l" rtl="0">
            <a:defRPr sz="1000"/>
          </a:pPr>
          <a:endParaRPr lang="sv-SE" sz="1000" b="0" i="0" u="none" strike="noStrike" baseline="0">
            <a:solidFill>
              <a:schemeClr val="tx1"/>
            </a:solidFill>
            <a:latin typeface="Arial"/>
            <a:cs typeface="Arial"/>
          </a:endParaRPr>
        </a:p>
      </xdr:txBody>
    </xdr:sp>
    <xdr:clientData/>
  </xdr:twoCellAnchor>
  <xdr:twoCellAnchor editAs="oneCell">
    <xdr:from>
      <xdr:col>0</xdr:col>
      <xdr:colOff>571500</xdr:colOff>
      <xdr:row>0</xdr:row>
      <xdr:rowOff>104775</xdr:rowOff>
    </xdr:from>
    <xdr:to>
      <xdr:col>2</xdr:col>
      <xdr:colOff>38100</xdr:colOff>
      <xdr:row>5</xdr:row>
      <xdr:rowOff>32905</xdr:rowOff>
    </xdr:to>
    <xdr:pic>
      <xdr:nvPicPr>
        <xdr:cNvPr id="3" name="Picture 3" descr="Logga_NVblå">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104775"/>
          <a:ext cx="749300" cy="765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noopy\toc$\LUFTFART\Luftfart2004\Paxkm%2092-02%20fr&#229;n%20Micha&#235;l%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Flygplats"/>
      <sheetName val="LFV Def"/>
      <sheetName val="02 ca"/>
      <sheetName val="01 ca"/>
      <sheetName val="00 ca"/>
      <sheetName val="99 ca"/>
      <sheetName val="98 ca"/>
      <sheetName val="97 ca"/>
      <sheetName val="96 ca"/>
      <sheetName val="95 ca"/>
      <sheetName val="94 ca"/>
      <sheetName val="93 ca"/>
      <sheetName val="92 ca"/>
      <sheetName val="00 in"/>
      <sheetName val="99 in"/>
      <sheetName val="98 in"/>
      <sheetName val="97 in"/>
      <sheetName val="96 in"/>
      <sheetName val="95 in"/>
      <sheetName val="94 in"/>
      <sheetName val="93 in"/>
      <sheetName val="92 in"/>
    </sheetNames>
    <sheetDataSet>
      <sheetData sheetId="0" refreshError="1"/>
      <sheetData sheetId="1" refreshError="1">
        <row r="1">
          <cell r="A1" t="str">
            <v>Flygplats</v>
          </cell>
          <cell r="B1" t="str">
            <v>ICAO</v>
          </cell>
          <cell r="C1" t="str">
            <v>IATA</v>
          </cell>
          <cell r="D1" t="str">
            <v>Longitud</v>
          </cell>
          <cell r="E1" t="str">
            <v>Latitud</v>
          </cell>
          <cell r="F1" t="str">
            <v>Longitud</v>
          </cell>
          <cell r="G1" t="str">
            <v>Latitud</v>
          </cell>
          <cell r="H1" t="str">
            <v>Flygplats</v>
          </cell>
        </row>
        <row r="2">
          <cell r="A2" t="str">
            <v>ARVIDSJAUR</v>
          </cell>
          <cell r="B2" t="str">
            <v>ESNX</v>
          </cell>
          <cell r="C2" t="str">
            <v>AJR</v>
          </cell>
          <cell r="D2">
            <v>653525</v>
          </cell>
          <cell r="E2">
            <v>191655</v>
          </cell>
          <cell r="F2">
            <v>65.587499999999991</v>
          </cell>
          <cell r="G2">
            <v>19.275833333333331</v>
          </cell>
          <cell r="H2" t="str">
            <v>Arvidsjaur</v>
          </cell>
        </row>
        <row r="3">
          <cell r="A3" t="str">
            <v>ARVIKA</v>
          </cell>
          <cell r="B3" t="str">
            <v>ESKV</v>
          </cell>
          <cell r="D3">
            <v>594030</v>
          </cell>
          <cell r="E3">
            <v>123822</v>
          </cell>
          <cell r="F3">
            <v>59.671666666666667</v>
          </cell>
          <cell r="G3">
            <v>12.636999999999999</v>
          </cell>
          <cell r="H3" t="str">
            <v>Arvika</v>
          </cell>
        </row>
        <row r="4">
          <cell r="A4" t="str">
            <v>BERGA</v>
          </cell>
          <cell r="B4" t="str">
            <v>ESQP</v>
          </cell>
          <cell r="D4">
            <v>590413</v>
          </cell>
          <cell r="E4">
            <v>180701</v>
          </cell>
          <cell r="F4">
            <v>59.068833333333338</v>
          </cell>
          <cell r="G4">
            <v>18.116833333333332</v>
          </cell>
          <cell r="H4" t="str">
            <v>Berga</v>
          </cell>
        </row>
        <row r="5">
          <cell r="A5" t="str">
            <v>BODEN</v>
          </cell>
          <cell r="B5" t="str">
            <v>ESPG</v>
          </cell>
          <cell r="D5">
            <v>654837</v>
          </cell>
          <cell r="E5">
            <v>214129</v>
          </cell>
          <cell r="F5">
            <v>65.80616666666667</v>
          </cell>
          <cell r="G5">
            <v>21.688166666666667</v>
          </cell>
          <cell r="H5" t="str">
            <v>Boden</v>
          </cell>
        </row>
        <row r="6">
          <cell r="A6" t="str">
            <v>BORLÄNGE</v>
          </cell>
          <cell r="B6" t="str">
            <v>ESSD</v>
          </cell>
          <cell r="C6" t="str">
            <v>BLE</v>
          </cell>
          <cell r="D6">
            <v>602520</v>
          </cell>
          <cell r="E6">
            <v>153054</v>
          </cell>
          <cell r="F6">
            <v>60.419999999999995</v>
          </cell>
          <cell r="G6">
            <v>15.509</v>
          </cell>
          <cell r="H6" t="str">
            <v>Borlänge</v>
          </cell>
        </row>
        <row r="7">
          <cell r="A7" t="str">
            <v>ESKILSTUNA</v>
          </cell>
          <cell r="B7" t="str">
            <v>ESSU</v>
          </cell>
          <cell r="D7">
            <v>592108</v>
          </cell>
          <cell r="E7">
            <v>164230</v>
          </cell>
          <cell r="F7">
            <v>59.351333333333336</v>
          </cell>
          <cell r="G7">
            <v>16.704999999999998</v>
          </cell>
          <cell r="H7" t="str">
            <v>Eskilstuna</v>
          </cell>
        </row>
        <row r="8">
          <cell r="A8" t="str">
            <v>FALKÖPING</v>
          </cell>
          <cell r="B8" t="str">
            <v>ESGK</v>
          </cell>
          <cell r="D8">
            <v>581012</v>
          </cell>
          <cell r="E8">
            <v>133516</v>
          </cell>
          <cell r="F8">
            <v>58.168666666666667</v>
          </cell>
          <cell r="G8">
            <v>13.586</v>
          </cell>
          <cell r="H8" t="str">
            <v>Falköping</v>
          </cell>
        </row>
        <row r="9">
          <cell r="A9" t="str">
            <v>GÄLLIVARE</v>
          </cell>
          <cell r="B9" t="str">
            <v>ESNG</v>
          </cell>
          <cell r="C9" t="str">
            <v>GEV</v>
          </cell>
          <cell r="D9">
            <v>670759</v>
          </cell>
          <cell r="E9">
            <v>204844</v>
          </cell>
          <cell r="F9">
            <v>67.126499999999993</v>
          </cell>
          <cell r="G9">
            <v>20.807333333333332</v>
          </cell>
          <cell r="H9" t="str">
            <v>Gällivare</v>
          </cell>
        </row>
        <row r="10">
          <cell r="A10" t="str">
            <v>GÄVLE/SANDVIKEN</v>
          </cell>
          <cell r="B10" t="str">
            <v>ESSK</v>
          </cell>
          <cell r="C10" t="str">
            <v>GVX</v>
          </cell>
          <cell r="D10">
            <v>603536</v>
          </cell>
          <cell r="E10">
            <v>165705</v>
          </cell>
          <cell r="F10">
            <v>60.589333333333336</v>
          </cell>
          <cell r="G10">
            <v>16.950833333333332</v>
          </cell>
          <cell r="H10" t="str">
            <v>Gävle-Sandviken</v>
          </cell>
        </row>
        <row r="11">
          <cell r="A11" t="str">
            <v>GÖTEBORG-LANDVETTER</v>
          </cell>
          <cell r="B11" t="str">
            <v>ESGG</v>
          </cell>
          <cell r="C11" t="str">
            <v>GOT</v>
          </cell>
          <cell r="D11">
            <v>573936</v>
          </cell>
          <cell r="E11">
            <v>121728</v>
          </cell>
          <cell r="F11">
            <v>57.655999999999999</v>
          </cell>
          <cell r="G11">
            <v>12.288</v>
          </cell>
          <cell r="H11" t="str">
            <v>Göteborg/Landvetter</v>
          </cell>
        </row>
        <row r="12">
          <cell r="A12" t="str">
            <v>GÖTEBORG/SÄVE</v>
          </cell>
          <cell r="B12" t="str">
            <v>ESGP</v>
          </cell>
          <cell r="D12">
            <v>574632</v>
          </cell>
          <cell r="E12">
            <v>115214</v>
          </cell>
          <cell r="F12">
            <v>57.771999999999998</v>
          </cell>
          <cell r="G12">
            <v>11.869</v>
          </cell>
          <cell r="H12" t="str">
            <v>Göteborg/Säve</v>
          </cell>
        </row>
        <row r="13">
          <cell r="A13" t="str">
            <v>HAGFORS</v>
          </cell>
          <cell r="B13" t="str">
            <v>ESOH</v>
          </cell>
          <cell r="C13" t="str">
            <v>HFS</v>
          </cell>
          <cell r="D13">
            <v>600116</v>
          </cell>
          <cell r="E13">
            <v>133444</v>
          </cell>
          <cell r="F13">
            <v>60.019333333333336</v>
          </cell>
          <cell r="G13">
            <v>13.574</v>
          </cell>
          <cell r="H13" t="str">
            <v>Hagfors</v>
          </cell>
        </row>
        <row r="14">
          <cell r="A14" t="str">
            <v>HALMSTAD</v>
          </cell>
          <cell r="B14" t="str">
            <v>ESMT</v>
          </cell>
          <cell r="C14" t="str">
            <v>HAD</v>
          </cell>
          <cell r="D14">
            <v>564127</v>
          </cell>
          <cell r="E14">
            <v>124912</v>
          </cell>
          <cell r="F14">
            <v>56.68783333333333</v>
          </cell>
          <cell r="G14">
            <v>12.818666666666667</v>
          </cell>
          <cell r="H14" t="str">
            <v>Halmstad</v>
          </cell>
        </row>
        <row r="15">
          <cell r="A15" t="str">
            <v>HEMAVAN</v>
          </cell>
          <cell r="B15" t="str">
            <v>ESUT</v>
          </cell>
          <cell r="C15" t="str">
            <v>HMV</v>
          </cell>
          <cell r="D15">
            <v>654822</v>
          </cell>
          <cell r="E15">
            <v>150458</v>
          </cell>
          <cell r="F15">
            <v>65.803666666666658</v>
          </cell>
          <cell r="G15">
            <v>15.076333333333332</v>
          </cell>
          <cell r="H15" t="str">
            <v>Hemavan</v>
          </cell>
        </row>
        <row r="16">
          <cell r="A16" t="str">
            <v>HUDIKSVALL</v>
          </cell>
          <cell r="B16" t="str">
            <v>ESNH</v>
          </cell>
          <cell r="C16" t="str">
            <v>HUV</v>
          </cell>
          <cell r="D16">
            <v>614606</v>
          </cell>
          <cell r="E16">
            <v>170450</v>
          </cell>
          <cell r="F16">
            <v>61.767666666666663</v>
          </cell>
          <cell r="G16">
            <v>17.074999999999999</v>
          </cell>
          <cell r="H16" t="str">
            <v>Hudiksvall</v>
          </cell>
        </row>
        <row r="17">
          <cell r="A17" t="str">
            <v>HULTSFRED</v>
          </cell>
          <cell r="B17" t="str">
            <v>ESSF</v>
          </cell>
          <cell r="C17" t="str">
            <v>HLF</v>
          </cell>
          <cell r="D17">
            <v>573133</v>
          </cell>
          <cell r="E17">
            <v>154924</v>
          </cell>
          <cell r="F17">
            <v>57.522166666666664</v>
          </cell>
          <cell r="G17">
            <v>15.820666666666666</v>
          </cell>
          <cell r="H17" t="str">
            <v>Hultsfred-Vimmerby</v>
          </cell>
        </row>
        <row r="18">
          <cell r="A18" t="str">
            <v>IDRE</v>
          </cell>
          <cell r="B18" t="str">
            <v>ESUE</v>
          </cell>
          <cell r="C18" t="str">
            <v>IDB</v>
          </cell>
          <cell r="D18">
            <v>615211</v>
          </cell>
          <cell r="E18">
            <v>124122</v>
          </cell>
          <cell r="F18">
            <v>61.868499999999997</v>
          </cell>
          <cell r="G18">
            <v>12.686999999999999</v>
          </cell>
          <cell r="H18" t="str">
            <v>Idre</v>
          </cell>
        </row>
        <row r="19">
          <cell r="A19" t="str">
            <v>JÖNKÖPING</v>
          </cell>
          <cell r="B19" t="str">
            <v>ESGJ</v>
          </cell>
          <cell r="C19" t="str">
            <v>JKG</v>
          </cell>
          <cell r="D19">
            <v>574530</v>
          </cell>
          <cell r="E19">
            <v>140409</v>
          </cell>
          <cell r="F19">
            <v>57.755000000000003</v>
          </cell>
          <cell r="G19">
            <v>14.068166666666666</v>
          </cell>
          <cell r="H19" t="str">
            <v>Jönköping</v>
          </cell>
        </row>
        <row r="20">
          <cell r="A20" t="str">
            <v>KALMAR</v>
          </cell>
          <cell r="B20" t="str">
            <v>ESMQ</v>
          </cell>
          <cell r="C20" t="str">
            <v>KLR</v>
          </cell>
          <cell r="D20">
            <v>564108</v>
          </cell>
          <cell r="E20">
            <v>161715</v>
          </cell>
          <cell r="F20">
            <v>56.684666666666665</v>
          </cell>
          <cell r="G20">
            <v>16.285833333333336</v>
          </cell>
          <cell r="H20" t="str">
            <v>Kalmar</v>
          </cell>
        </row>
        <row r="21">
          <cell r="A21" t="str">
            <v>KARLSKOGA</v>
          </cell>
          <cell r="B21" t="str">
            <v>ESKK</v>
          </cell>
          <cell r="D21">
            <v>592040</v>
          </cell>
          <cell r="E21">
            <v>142941</v>
          </cell>
          <cell r="F21">
            <v>59.34</v>
          </cell>
          <cell r="G21">
            <v>14.490166666666665</v>
          </cell>
          <cell r="H21" t="str">
            <v>Karlskoga</v>
          </cell>
        </row>
        <row r="22">
          <cell r="A22" t="str">
            <v>KARLSTAD</v>
          </cell>
          <cell r="B22" t="str">
            <v>ESOK</v>
          </cell>
          <cell r="C22" t="str">
            <v>KSD</v>
          </cell>
          <cell r="D22">
            <v>592641</v>
          </cell>
          <cell r="E22">
            <v>132015</v>
          </cell>
          <cell r="F22">
            <v>59.440166666666663</v>
          </cell>
          <cell r="G22">
            <v>13.335833333333333</v>
          </cell>
          <cell r="H22" t="str">
            <v>Karlstad</v>
          </cell>
        </row>
        <row r="23">
          <cell r="A23" t="str">
            <v>KIRUNA</v>
          </cell>
          <cell r="B23" t="str">
            <v>ESNQ</v>
          </cell>
          <cell r="C23" t="str">
            <v>KRN</v>
          </cell>
          <cell r="D23">
            <v>674917</v>
          </cell>
          <cell r="E23">
            <v>202008</v>
          </cell>
          <cell r="F23">
            <v>67.819499999999991</v>
          </cell>
          <cell r="G23">
            <v>20.334666666666667</v>
          </cell>
          <cell r="H23" t="str">
            <v>Kiruna</v>
          </cell>
        </row>
        <row r="24">
          <cell r="A24" t="str">
            <v>KRAMFORS</v>
          </cell>
          <cell r="B24" t="str">
            <v>ESNK</v>
          </cell>
          <cell r="C24" t="str">
            <v>KRF</v>
          </cell>
          <cell r="D24">
            <v>630255</v>
          </cell>
          <cell r="E24">
            <v>174610</v>
          </cell>
          <cell r="F24">
            <v>63.042499999999997</v>
          </cell>
          <cell r="G24">
            <v>17.768333333333331</v>
          </cell>
          <cell r="H24" t="str">
            <v>Kramfors</v>
          </cell>
        </row>
        <row r="25">
          <cell r="A25" t="str">
            <v>KRISTIANSTAD/EVERÖD</v>
          </cell>
          <cell r="B25" t="str">
            <v>ESMK</v>
          </cell>
          <cell r="C25" t="str">
            <v>KID</v>
          </cell>
          <cell r="D25">
            <v>555514</v>
          </cell>
          <cell r="E25">
            <v>140507</v>
          </cell>
          <cell r="F25">
            <v>55.918999999999997</v>
          </cell>
          <cell r="G25">
            <v>14.0845</v>
          </cell>
          <cell r="H25" t="str">
            <v>Kristianstad</v>
          </cell>
        </row>
        <row r="26">
          <cell r="A26" t="str">
            <v>LIDKÖPING</v>
          </cell>
          <cell r="B26" t="str">
            <v>ESGL</v>
          </cell>
          <cell r="D26">
            <v>582755</v>
          </cell>
          <cell r="E26">
            <v>131028</v>
          </cell>
          <cell r="F26">
            <v>58.459166666666668</v>
          </cell>
          <cell r="G26">
            <v>13.171333333333333</v>
          </cell>
          <cell r="H26" t="str">
            <v>Lidköping</v>
          </cell>
        </row>
        <row r="27">
          <cell r="A27" t="str">
            <v>LINKÖPING/MALMEN</v>
          </cell>
          <cell r="B27" t="str">
            <v>ESCF</v>
          </cell>
          <cell r="D27">
            <v>582352</v>
          </cell>
          <cell r="E27">
            <v>153122</v>
          </cell>
          <cell r="F27">
            <v>58.392000000000003</v>
          </cell>
          <cell r="G27">
            <v>15.520333333333333</v>
          </cell>
          <cell r="H27" t="str">
            <v>Linköping/Malmen</v>
          </cell>
        </row>
        <row r="28">
          <cell r="A28" t="str">
            <v>LINKÖPING/SAAB</v>
          </cell>
          <cell r="B28" t="str">
            <v>ESSL</v>
          </cell>
          <cell r="C28" t="str">
            <v>LPI</v>
          </cell>
          <cell r="D28">
            <v>582423</v>
          </cell>
          <cell r="E28">
            <v>154047</v>
          </cell>
          <cell r="F28">
            <v>58.403833333333331</v>
          </cell>
          <cell r="G28">
            <v>15.6745</v>
          </cell>
          <cell r="H28" t="str">
            <v>Linköping</v>
          </cell>
        </row>
        <row r="29">
          <cell r="A29" t="str">
            <v>LJUNGBY</v>
          </cell>
          <cell r="B29" t="str">
            <v>ESMG</v>
          </cell>
          <cell r="D29">
            <v>565701</v>
          </cell>
          <cell r="E29">
            <v>135518</v>
          </cell>
          <cell r="F29">
            <v>56.950166666666668</v>
          </cell>
          <cell r="G29">
            <v>13.919666666666666</v>
          </cell>
          <cell r="H29" t="str">
            <v>Ljungby</v>
          </cell>
        </row>
        <row r="30">
          <cell r="A30" t="str">
            <v>LJUNGBYHED</v>
          </cell>
          <cell r="B30" t="str">
            <v>ESDA</v>
          </cell>
          <cell r="D30">
            <v>560507</v>
          </cell>
          <cell r="E30">
            <v>131225</v>
          </cell>
          <cell r="F30">
            <v>56.084500000000006</v>
          </cell>
          <cell r="G30">
            <v>13.204166666666666</v>
          </cell>
          <cell r="H30" t="str">
            <v>Ljungbyhed</v>
          </cell>
        </row>
        <row r="31">
          <cell r="A31" t="str">
            <v>LUDVIKA</v>
          </cell>
          <cell r="B31" t="str">
            <v>ESSG</v>
          </cell>
          <cell r="D31">
            <v>600518</v>
          </cell>
          <cell r="E31">
            <v>150547</v>
          </cell>
          <cell r="F31">
            <v>60.086333333333336</v>
          </cell>
          <cell r="G31">
            <v>15.091166666666668</v>
          </cell>
          <cell r="H31" t="str">
            <v>Ludvika</v>
          </cell>
        </row>
        <row r="32">
          <cell r="A32" t="str">
            <v>LULEÅ</v>
          </cell>
          <cell r="B32" t="str">
            <v>ESPA</v>
          </cell>
          <cell r="C32" t="str">
            <v>LLA</v>
          </cell>
          <cell r="D32">
            <v>653236</v>
          </cell>
          <cell r="E32">
            <v>220725</v>
          </cell>
          <cell r="F32">
            <v>65.539333333333332</v>
          </cell>
          <cell r="G32">
            <v>22.120833333333334</v>
          </cell>
          <cell r="H32" t="str">
            <v>Luleå</v>
          </cell>
        </row>
        <row r="33">
          <cell r="A33" t="str">
            <v>LYCKSELE</v>
          </cell>
          <cell r="B33" t="str">
            <v>ESNL</v>
          </cell>
          <cell r="C33" t="str">
            <v>LYC</v>
          </cell>
          <cell r="D33">
            <v>643251</v>
          </cell>
          <cell r="E33">
            <v>184304</v>
          </cell>
          <cell r="F33">
            <v>64.541833333333329</v>
          </cell>
          <cell r="G33">
            <v>18.717333333333332</v>
          </cell>
          <cell r="H33" t="str">
            <v>Lycksele</v>
          </cell>
        </row>
        <row r="34">
          <cell r="A34" t="str">
            <v>MALMÖ-STURUP</v>
          </cell>
          <cell r="B34" t="str">
            <v>ESMS</v>
          </cell>
          <cell r="C34" t="str">
            <v>MMX</v>
          </cell>
          <cell r="D34">
            <v>553254</v>
          </cell>
          <cell r="E34">
            <v>132112</v>
          </cell>
          <cell r="F34">
            <v>55.542333333333332</v>
          </cell>
          <cell r="G34">
            <v>13.352</v>
          </cell>
          <cell r="H34" t="str">
            <v>Malmö/Sturup</v>
          </cell>
        </row>
        <row r="35">
          <cell r="A35" t="str">
            <v>MORA/SILJAN</v>
          </cell>
          <cell r="B35" t="str">
            <v>ESKM</v>
          </cell>
          <cell r="C35" t="str">
            <v>MXX</v>
          </cell>
          <cell r="D35">
            <v>605731</v>
          </cell>
          <cell r="E35">
            <v>143038</v>
          </cell>
          <cell r="F35">
            <v>60.95516666666667</v>
          </cell>
          <cell r="G35">
            <v>14.506333333333334</v>
          </cell>
          <cell r="H35" t="str">
            <v>Mora</v>
          </cell>
        </row>
        <row r="36">
          <cell r="A36" t="str">
            <v>NORRKÖPING</v>
          </cell>
          <cell r="B36" t="str">
            <v>ESSP</v>
          </cell>
          <cell r="C36" t="str">
            <v>NRK</v>
          </cell>
          <cell r="D36">
            <v>583510</v>
          </cell>
          <cell r="E36">
            <v>161447</v>
          </cell>
          <cell r="F36">
            <v>58.585000000000001</v>
          </cell>
          <cell r="G36">
            <v>16.241166666666668</v>
          </cell>
          <cell r="H36" t="str">
            <v>Norrköping</v>
          </cell>
        </row>
        <row r="37">
          <cell r="A37" t="str">
            <v>OSKARSHAMN</v>
          </cell>
          <cell r="B37" t="str">
            <v>ESMO</v>
          </cell>
          <cell r="C37" t="str">
            <v>OSK</v>
          </cell>
          <cell r="D37">
            <v>572105</v>
          </cell>
          <cell r="E37">
            <v>162954</v>
          </cell>
          <cell r="F37">
            <v>57.350833333333334</v>
          </cell>
          <cell r="G37">
            <v>16.492333333333335</v>
          </cell>
          <cell r="H37" t="str">
            <v>Oskarshamn</v>
          </cell>
        </row>
        <row r="38">
          <cell r="A38" t="str">
            <v>RONNEBY</v>
          </cell>
          <cell r="B38" t="str">
            <v>ESDF</v>
          </cell>
          <cell r="C38" t="str">
            <v>RNB</v>
          </cell>
          <cell r="D38">
            <v>561600</v>
          </cell>
          <cell r="E38">
            <v>151554</v>
          </cell>
          <cell r="F38">
            <v>56.266666666666666</v>
          </cell>
          <cell r="G38">
            <v>15.259</v>
          </cell>
          <cell r="H38" t="str">
            <v>Ronneby</v>
          </cell>
        </row>
        <row r="39">
          <cell r="A39" t="str">
            <v>PAJALA</v>
          </cell>
          <cell r="B39" t="str">
            <v>ESUP</v>
          </cell>
          <cell r="D39">
            <v>671445</v>
          </cell>
          <cell r="E39">
            <v>230408</v>
          </cell>
          <cell r="F39">
            <v>67.240833333333327</v>
          </cell>
          <cell r="G39">
            <v>23.068000000000001</v>
          </cell>
          <cell r="H39" t="str">
            <v>Pajala</v>
          </cell>
        </row>
        <row r="40">
          <cell r="A40" t="str">
            <v>SKELLEFTEÅ</v>
          </cell>
          <cell r="B40" t="str">
            <v>ESNS</v>
          </cell>
          <cell r="C40" t="str">
            <v>SFT</v>
          </cell>
          <cell r="D40">
            <v>643729</v>
          </cell>
          <cell r="E40">
            <v>210437</v>
          </cell>
          <cell r="F40">
            <v>64.621499999999997</v>
          </cell>
          <cell r="G40">
            <v>21.072833333333332</v>
          </cell>
          <cell r="H40" t="str">
            <v>Skellefteå</v>
          </cell>
        </row>
        <row r="41">
          <cell r="A41" t="str">
            <v>SKÖVDE</v>
          </cell>
          <cell r="B41" t="str">
            <v>ESGR</v>
          </cell>
          <cell r="C41" t="str">
            <v>KVB</v>
          </cell>
          <cell r="D41">
            <v>582722</v>
          </cell>
          <cell r="E41">
            <v>135822</v>
          </cell>
          <cell r="F41">
            <v>58.45366666666667</v>
          </cell>
          <cell r="G41">
            <v>13.970333333333333</v>
          </cell>
          <cell r="H41" t="str">
            <v>Skövde</v>
          </cell>
        </row>
        <row r="42">
          <cell r="A42" t="str">
            <v>STOCKHOLM-ARLANDA</v>
          </cell>
          <cell r="B42" t="str">
            <v>ESSA</v>
          </cell>
          <cell r="C42" t="str">
            <v>ARN</v>
          </cell>
          <cell r="D42">
            <v>593907</v>
          </cell>
          <cell r="E42">
            <v>175507</v>
          </cell>
          <cell r="F42">
            <v>59.651166666666668</v>
          </cell>
          <cell r="G42">
            <v>17.917833333333334</v>
          </cell>
          <cell r="H42" t="str">
            <v>Stockholm/Arlanda</v>
          </cell>
        </row>
        <row r="43">
          <cell r="A43" t="str">
            <v>STOCKHOLM-BROMMA</v>
          </cell>
          <cell r="B43" t="str">
            <v>ESSB</v>
          </cell>
          <cell r="C43" t="str">
            <v>BMA</v>
          </cell>
          <cell r="D43">
            <v>592116</v>
          </cell>
          <cell r="E43">
            <v>175623</v>
          </cell>
          <cell r="F43">
            <v>59.352666666666671</v>
          </cell>
          <cell r="G43">
            <v>17.937166666666666</v>
          </cell>
          <cell r="H43" t="str">
            <v>Stockholm/Bromma</v>
          </cell>
        </row>
        <row r="44">
          <cell r="A44" t="str">
            <v>STOCKHOLM/SKAVSTA</v>
          </cell>
          <cell r="B44" t="str">
            <v>ESKN</v>
          </cell>
          <cell r="C44" t="str">
            <v>NYO</v>
          </cell>
          <cell r="D44">
            <v>584719</v>
          </cell>
          <cell r="E44">
            <v>165413</v>
          </cell>
          <cell r="F44">
            <v>58.786499999999997</v>
          </cell>
          <cell r="G44">
            <v>16.902166666666666</v>
          </cell>
          <cell r="H44" t="str">
            <v>Stockholm/Skavsta</v>
          </cell>
        </row>
        <row r="45">
          <cell r="A45" t="str">
            <v>STORUMAN</v>
          </cell>
          <cell r="B45" t="str">
            <v>ESPD</v>
          </cell>
          <cell r="C45" t="str">
            <v>SQO</v>
          </cell>
          <cell r="D45">
            <v>645739</v>
          </cell>
          <cell r="E45">
            <v>174148</v>
          </cell>
          <cell r="F45">
            <v>64.956500000000005</v>
          </cell>
          <cell r="G45">
            <v>17.691333333333333</v>
          </cell>
          <cell r="H45" t="str">
            <v>Storuman</v>
          </cell>
        </row>
        <row r="46">
          <cell r="A46" t="str">
            <v>SUNDSVALL-HÄRNÖSAND</v>
          </cell>
          <cell r="B46" t="str">
            <v>ESNN</v>
          </cell>
          <cell r="C46" t="str">
            <v>SDL</v>
          </cell>
          <cell r="D46">
            <v>623146</v>
          </cell>
          <cell r="E46">
            <v>172634</v>
          </cell>
          <cell r="F46">
            <v>62.524333333333331</v>
          </cell>
          <cell r="G46">
            <v>17.439</v>
          </cell>
          <cell r="H46" t="str">
            <v>Sundsvall-Härnösand</v>
          </cell>
        </row>
        <row r="47">
          <cell r="A47" t="str">
            <v>SVEG</v>
          </cell>
          <cell r="B47" t="str">
            <v>ESND</v>
          </cell>
          <cell r="C47" t="str">
            <v>EVG</v>
          </cell>
          <cell r="D47">
            <v>620252</v>
          </cell>
          <cell r="E47">
            <v>142527</v>
          </cell>
          <cell r="F47">
            <v>62.042000000000002</v>
          </cell>
          <cell r="G47">
            <v>14.421166666666666</v>
          </cell>
          <cell r="H47" t="str">
            <v>Sveg</v>
          </cell>
        </row>
        <row r="48">
          <cell r="A48" t="str">
            <v>SÖDERHAMN</v>
          </cell>
          <cell r="B48" t="str">
            <v>ESCL</v>
          </cell>
          <cell r="C48" t="str">
            <v>SOO</v>
          </cell>
          <cell r="D48">
            <v>611541</v>
          </cell>
          <cell r="E48">
            <v>170554</v>
          </cell>
          <cell r="F48">
            <v>61.256833333333333</v>
          </cell>
          <cell r="G48">
            <v>17.092333333333332</v>
          </cell>
          <cell r="H48" t="str">
            <v>Söderhamn</v>
          </cell>
        </row>
        <row r="49">
          <cell r="A49" t="str">
            <v>TORSBY/FRYKLANDA</v>
          </cell>
          <cell r="B49" t="str">
            <v>ESST</v>
          </cell>
          <cell r="C49" t="str">
            <v>TOT</v>
          </cell>
          <cell r="D49">
            <v>600917</v>
          </cell>
          <cell r="E49">
            <v>125937</v>
          </cell>
          <cell r="F49">
            <v>60.152833333333334</v>
          </cell>
          <cell r="G49">
            <v>12.9895</v>
          </cell>
          <cell r="H49" t="str">
            <v>Torsby</v>
          </cell>
        </row>
        <row r="50">
          <cell r="A50" t="str">
            <v>TROLLHÄTTAN/VÄNERSB</v>
          </cell>
          <cell r="B50" t="str">
            <v>ESGT</v>
          </cell>
          <cell r="C50" t="str">
            <v>THN</v>
          </cell>
          <cell r="D50">
            <v>581905</v>
          </cell>
          <cell r="E50">
            <v>122042</v>
          </cell>
          <cell r="F50">
            <v>58.317500000000003</v>
          </cell>
          <cell r="G50">
            <v>12.340333333333334</v>
          </cell>
          <cell r="H50" t="str">
            <v>Trollhättan - Vänersborg</v>
          </cell>
        </row>
        <row r="51">
          <cell r="A51" t="str">
            <v>UMEÅ</v>
          </cell>
          <cell r="B51" t="str">
            <v>ESNU</v>
          </cell>
          <cell r="C51" t="str">
            <v>UME</v>
          </cell>
          <cell r="D51">
            <v>634735</v>
          </cell>
          <cell r="E51">
            <v>201648</v>
          </cell>
          <cell r="F51">
            <v>63.789166666666667</v>
          </cell>
          <cell r="G51">
            <v>20.274666666666665</v>
          </cell>
          <cell r="H51" t="str">
            <v>Umeå</v>
          </cell>
        </row>
        <row r="52">
          <cell r="A52" t="str">
            <v>UPPSALA</v>
          </cell>
          <cell r="B52" t="str">
            <v>ESCM</v>
          </cell>
          <cell r="D52">
            <v>595403</v>
          </cell>
          <cell r="E52">
            <v>173545</v>
          </cell>
          <cell r="F52">
            <v>59.900500000000001</v>
          </cell>
          <cell r="G52">
            <v>17.590833333333332</v>
          </cell>
          <cell r="H52" t="str">
            <v>Uppsala</v>
          </cell>
        </row>
        <row r="53">
          <cell r="A53" t="str">
            <v>VILHELMINA</v>
          </cell>
          <cell r="B53" t="str">
            <v>ESNV</v>
          </cell>
          <cell r="C53" t="str">
            <v>VHM</v>
          </cell>
          <cell r="D53">
            <v>643443</v>
          </cell>
          <cell r="E53">
            <v>164023</v>
          </cell>
          <cell r="F53">
            <v>64.573833333333326</v>
          </cell>
          <cell r="G53">
            <v>16.670500000000001</v>
          </cell>
          <cell r="H53" t="str">
            <v>Vilhelmina</v>
          </cell>
        </row>
        <row r="54">
          <cell r="A54" t="str">
            <v>VISBY</v>
          </cell>
          <cell r="B54" t="str">
            <v>ESSV</v>
          </cell>
          <cell r="C54" t="str">
            <v>VBY</v>
          </cell>
          <cell r="D54">
            <v>573946</v>
          </cell>
          <cell r="E54">
            <v>182046</v>
          </cell>
          <cell r="F54">
            <v>57.657666666666664</v>
          </cell>
          <cell r="G54">
            <v>18.340999999999998</v>
          </cell>
          <cell r="H54" t="str">
            <v>Visby</v>
          </cell>
        </row>
        <row r="55">
          <cell r="A55" t="str">
            <v>VÄSTERÅS/HÄSSLÖ</v>
          </cell>
          <cell r="B55" t="str">
            <v>ESOW</v>
          </cell>
          <cell r="C55" t="str">
            <v>VST</v>
          </cell>
          <cell r="D55">
            <v>593522</v>
          </cell>
          <cell r="E55">
            <v>163801</v>
          </cell>
          <cell r="F55">
            <v>59.587000000000003</v>
          </cell>
          <cell r="G55">
            <v>16.633499999999998</v>
          </cell>
          <cell r="H55" t="str">
            <v>Västerås/Hässlö</v>
          </cell>
        </row>
        <row r="56">
          <cell r="A56" t="str">
            <v>VÄXJÖ/KRONOBERG</v>
          </cell>
          <cell r="B56" t="str">
            <v>ESMX</v>
          </cell>
          <cell r="C56" t="str">
            <v>VXO</v>
          </cell>
          <cell r="D56">
            <v>565549</v>
          </cell>
          <cell r="E56">
            <v>144344</v>
          </cell>
          <cell r="F56">
            <v>56.924833333333332</v>
          </cell>
          <cell r="G56">
            <v>14.724</v>
          </cell>
          <cell r="H56" t="str">
            <v>Växjö</v>
          </cell>
        </row>
        <row r="57">
          <cell r="A57" t="str">
            <v>ÄNGELHOLM</v>
          </cell>
          <cell r="B57" t="str">
            <v>ESDB</v>
          </cell>
          <cell r="C57" t="str">
            <v>AGH</v>
          </cell>
          <cell r="D57">
            <v>561728</v>
          </cell>
          <cell r="E57">
            <v>125118</v>
          </cell>
          <cell r="F57">
            <v>56.287999999999997</v>
          </cell>
          <cell r="G57">
            <v>12.853</v>
          </cell>
          <cell r="H57" t="str">
            <v>Ängelholm</v>
          </cell>
        </row>
        <row r="58">
          <cell r="A58" t="str">
            <v>ÖREBRO</v>
          </cell>
          <cell r="B58" t="str">
            <v>ESOE</v>
          </cell>
          <cell r="C58" t="str">
            <v>ORB</v>
          </cell>
          <cell r="D58">
            <v>591341</v>
          </cell>
          <cell r="E58">
            <v>150224</v>
          </cell>
          <cell r="F58">
            <v>59.223500000000001</v>
          </cell>
          <cell r="G58">
            <v>15.037333333333333</v>
          </cell>
          <cell r="H58" t="str">
            <v>Örebro-Bofors</v>
          </cell>
        </row>
        <row r="59">
          <cell r="A59" t="str">
            <v>ÖRNSKÖLDSVIK</v>
          </cell>
          <cell r="B59" t="str">
            <v>ESNO</v>
          </cell>
          <cell r="C59" t="str">
            <v>OER</v>
          </cell>
          <cell r="D59">
            <v>632428</v>
          </cell>
          <cell r="E59">
            <v>185933</v>
          </cell>
          <cell r="F59">
            <v>63.404666666666664</v>
          </cell>
          <cell r="G59">
            <v>18.988833333333336</v>
          </cell>
          <cell r="H59" t="str">
            <v>Örnsköldsvik</v>
          </cell>
        </row>
        <row r="60">
          <cell r="A60" t="str">
            <v>ÖSTERSUND</v>
          </cell>
          <cell r="B60" t="str">
            <v>ESPC</v>
          </cell>
          <cell r="C60" t="str">
            <v>OSD</v>
          </cell>
          <cell r="D60">
            <v>631140</v>
          </cell>
          <cell r="E60">
            <v>143001</v>
          </cell>
          <cell r="F60">
            <v>63.19</v>
          </cell>
          <cell r="G60">
            <v>14.500166666666667</v>
          </cell>
          <cell r="H60" t="str">
            <v>Östersund</v>
          </cell>
        </row>
        <row r="61">
          <cell r="A61" t="str">
            <v>DALA-JÄRNA</v>
          </cell>
          <cell r="B61" t="str">
            <v>ESKD</v>
          </cell>
          <cell r="D61">
            <v>603322</v>
          </cell>
          <cell r="E61">
            <v>142238</v>
          </cell>
          <cell r="F61">
            <v>60.553666666666665</v>
          </cell>
          <cell r="G61">
            <v>14.373000000000001</v>
          </cell>
          <cell r="H61" t="str">
            <v>Dala-Järna</v>
          </cell>
        </row>
        <row r="62">
          <cell r="A62" t="str">
            <v>TIERP</v>
          </cell>
          <cell r="B62" t="str">
            <v>ESKT</v>
          </cell>
          <cell r="D62">
            <v>602042</v>
          </cell>
          <cell r="E62">
            <v>172519</v>
          </cell>
          <cell r="F62">
            <v>60.340333333333334</v>
          </cell>
          <cell r="G62">
            <v>17.419833333333333</v>
          </cell>
          <cell r="H62" t="str">
            <v>Tierp</v>
          </cell>
        </row>
        <row r="63">
          <cell r="A63" t="str">
            <v>SÅTENÄS</v>
          </cell>
          <cell r="B63" t="str">
            <v>ESIB</v>
          </cell>
          <cell r="D63">
            <v>582542</v>
          </cell>
          <cell r="E63">
            <v>124240</v>
          </cell>
          <cell r="F63">
            <v>58.423666666666662</v>
          </cell>
          <cell r="G63">
            <v>12.706666666666665</v>
          </cell>
          <cell r="H63" t="str">
            <v>Såtenäs</v>
          </cell>
        </row>
        <row r="64">
          <cell r="A64" t="str">
            <v>ÄLMHULT</v>
          </cell>
          <cell r="B64" t="str">
            <v>ESMU</v>
          </cell>
          <cell r="D64">
            <v>563414</v>
          </cell>
          <cell r="E64">
            <v>140959</v>
          </cell>
          <cell r="F64">
            <v>56.569000000000003</v>
          </cell>
          <cell r="G64">
            <v>14.159833333333333</v>
          </cell>
          <cell r="H64" t="str">
            <v>Älmhult</v>
          </cell>
        </row>
        <row r="65">
          <cell r="A65" t="str">
            <v>SUNDBRO</v>
          </cell>
          <cell r="B65" t="str">
            <v>ESKC</v>
          </cell>
          <cell r="D65">
            <v>595522</v>
          </cell>
          <cell r="E65">
            <v>173212</v>
          </cell>
          <cell r="F65">
            <v>59.920333333333332</v>
          </cell>
          <cell r="G65">
            <v>17.535333333333334</v>
          </cell>
        </row>
        <row r="66">
          <cell r="A66" t="str">
            <v>ANDERSTORP</v>
          </cell>
          <cell r="B66" t="str">
            <v>ESMP</v>
          </cell>
          <cell r="D66">
            <v>571551</v>
          </cell>
          <cell r="E66">
            <v>133558</v>
          </cell>
          <cell r="F66">
            <v>57.258499999999998</v>
          </cell>
          <cell r="G66">
            <v>13.593</v>
          </cell>
        </row>
        <row r="67">
          <cell r="A67" t="str">
            <v>EKSHÄRAD</v>
          </cell>
          <cell r="B67" t="str">
            <v>ESKH</v>
          </cell>
          <cell r="D67">
            <v>600917</v>
          </cell>
          <cell r="E67">
            <v>133143</v>
          </cell>
          <cell r="F67">
            <v>60.152833333333334</v>
          </cell>
          <cell r="G67">
            <v>13.523833333333334</v>
          </cell>
        </row>
        <row r="68">
          <cell r="A68" t="str">
            <v>ÖRESTEN</v>
          </cell>
          <cell r="B68" t="str">
            <v>ESGM</v>
          </cell>
          <cell r="D68">
            <v>572643</v>
          </cell>
          <cell r="E68">
            <v>123856</v>
          </cell>
          <cell r="F68">
            <v>57.4405</v>
          </cell>
          <cell r="G68">
            <v>12.642666666666667</v>
          </cell>
        </row>
        <row r="69">
          <cell r="A69" t="str">
            <v>VISINGSÖ</v>
          </cell>
          <cell r="B69" t="str">
            <v>ESSI</v>
          </cell>
          <cell r="D69">
            <v>580555</v>
          </cell>
          <cell r="E69">
            <v>142409</v>
          </cell>
          <cell r="F69">
            <v>58.092500000000001</v>
          </cell>
          <cell r="G69">
            <v>14.4015</v>
          </cell>
        </row>
        <row r="70">
          <cell r="A70" t="str">
            <v>EMMABODA</v>
          </cell>
          <cell r="B70" t="str">
            <v>ESMA</v>
          </cell>
          <cell r="D70">
            <v>563640</v>
          </cell>
          <cell r="E70">
            <v>153623</v>
          </cell>
          <cell r="F70">
            <v>56.606666666666669</v>
          </cell>
          <cell r="G70">
            <v>15.603833333333332</v>
          </cell>
        </row>
        <row r="71">
          <cell r="A71" t="str">
            <v>LANDSKRONA/VIARP</v>
          </cell>
          <cell r="D71">
            <v>555640</v>
          </cell>
          <cell r="E71">
            <v>125210</v>
          </cell>
          <cell r="F71">
            <v>55.94</v>
          </cell>
          <cell r="G71">
            <v>12.868333333333334</v>
          </cell>
        </row>
        <row r="72">
          <cell r="A72" t="str">
            <v>STOCKHOLM/BARKARBY</v>
          </cell>
          <cell r="B72" t="str">
            <v>ESKB</v>
          </cell>
          <cell r="D72">
            <v>592444</v>
          </cell>
          <cell r="E72">
            <v>175322</v>
          </cell>
          <cell r="F72">
            <v>59.407333333333334</v>
          </cell>
          <cell r="G72">
            <v>17.887</v>
          </cell>
        </row>
        <row r="73">
          <cell r="A73" t="str">
            <v>HELSINGBORG/HARBOUR</v>
          </cell>
          <cell r="B73" t="str">
            <v>ESHH</v>
          </cell>
          <cell r="D73">
            <v>560214</v>
          </cell>
          <cell r="E73">
            <v>124132</v>
          </cell>
          <cell r="F73">
            <v>56.035666666666664</v>
          </cell>
          <cell r="G73">
            <v>12.688666666666666</v>
          </cell>
        </row>
        <row r="74">
          <cell r="A74" t="str">
            <v>HALLVIKEN</v>
          </cell>
          <cell r="B74" t="str">
            <v>ESNA</v>
          </cell>
          <cell r="D74">
            <v>634418</v>
          </cell>
          <cell r="E74">
            <v>152732</v>
          </cell>
          <cell r="F74">
            <v>63.736333333333334</v>
          </cell>
          <cell r="G74">
            <v>15.455333333333332</v>
          </cell>
        </row>
        <row r="75">
          <cell r="A75" t="str">
            <v>LJUNGBY/FERINGE</v>
          </cell>
          <cell r="B75" t="str">
            <v>ESMG</v>
          </cell>
          <cell r="D75">
            <v>565701</v>
          </cell>
          <cell r="E75">
            <v>135518</v>
          </cell>
          <cell r="F75">
            <v>56.950166666666668</v>
          </cell>
          <cell r="G75">
            <v>13.919666666666666</v>
          </cell>
          <cell r="H75" t="str">
            <v>Ljungby</v>
          </cell>
        </row>
        <row r="76">
          <cell r="A76" t="str">
            <v>ÅMSELE</v>
          </cell>
          <cell r="B76" t="str">
            <v>ESUA</v>
          </cell>
          <cell r="D76">
            <v>643414</v>
          </cell>
          <cell r="E76">
            <v>191851</v>
          </cell>
          <cell r="F76">
            <v>64.569000000000003</v>
          </cell>
          <cell r="G76">
            <v>19.308500000000002</v>
          </cell>
        </row>
        <row r="77">
          <cell r="A77" t="str">
            <v>VIDSEL</v>
          </cell>
          <cell r="B77" t="str">
            <v>ESPE</v>
          </cell>
          <cell r="D77">
            <v>655231</v>
          </cell>
          <cell r="E77">
            <v>200900</v>
          </cell>
          <cell r="F77">
            <v>65.871833333333328</v>
          </cell>
          <cell r="G77">
            <v>20.149999999999999</v>
          </cell>
        </row>
        <row r="78">
          <cell r="A78" t="str">
            <v>MOHED</v>
          </cell>
          <cell r="B78" t="str">
            <v>ESUM</v>
          </cell>
          <cell r="D78">
            <v>611728</v>
          </cell>
          <cell r="E78">
            <v>165047</v>
          </cell>
          <cell r="F78">
            <v>61.287999999999997</v>
          </cell>
          <cell r="G78">
            <v>16.841166666666666</v>
          </cell>
        </row>
        <row r="79">
          <cell r="A79" t="str">
            <v>KARLSBORG</v>
          </cell>
          <cell r="B79" t="str">
            <v>ESIA</v>
          </cell>
          <cell r="D79">
            <v>583049</v>
          </cell>
          <cell r="E79">
            <v>143026</v>
          </cell>
          <cell r="F79">
            <v>58.508166666666668</v>
          </cell>
          <cell r="G79">
            <v>14.504333333333333</v>
          </cell>
        </row>
        <row r="80">
          <cell r="A80" t="str">
            <v>OPTAND</v>
          </cell>
          <cell r="B80" t="str">
            <v>ESNM</v>
          </cell>
          <cell r="D80">
            <v>630731</v>
          </cell>
          <cell r="E80">
            <v>144830</v>
          </cell>
          <cell r="F80">
            <v>63.121833333333335</v>
          </cell>
          <cell r="G80">
            <v>14.805000000000001</v>
          </cell>
        </row>
        <row r="81">
          <cell r="A81" t="str">
            <v>HERRLJUNGA</v>
          </cell>
          <cell r="B81" t="str">
            <v>ESGH</v>
          </cell>
          <cell r="D81">
            <v>580146</v>
          </cell>
          <cell r="E81">
            <v>130629</v>
          </cell>
          <cell r="F81">
            <v>58.024333333333331</v>
          </cell>
          <cell r="G81">
            <v>13.104833333333334</v>
          </cell>
        </row>
        <row r="82">
          <cell r="A82" t="str">
            <v>NORRTÄLJE</v>
          </cell>
          <cell r="B82" t="str">
            <v>ESSN</v>
          </cell>
          <cell r="D82">
            <v>594358</v>
          </cell>
          <cell r="E82">
            <v>184147</v>
          </cell>
          <cell r="F82">
            <v>59.726333333333336</v>
          </cell>
          <cell r="G82">
            <v>18.691166666666668</v>
          </cell>
        </row>
        <row r="83">
          <cell r="A83" t="str">
            <v>BRATTFORSHEDEN</v>
          </cell>
          <cell r="B83" t="str">
            <v>ESSM</v>
          </cell>
          <cell r="D83">
            <v>593630</v>
          </cell>
          <cell r="E83">
            <v>135444</v>
          </cell>
          <cell r="F83">
            <v>59.605000000000004</v>
          </cell>
          <cell r="G83">
            <v>13.907333333333334</v>
          </cell>
        </row>
        <row r="84">
          <cell r="A84" t="str">
            <v>GRYTTJOM</v>
          </cell>
          <cell r="B84" t="str">
            <v>ESKG</v>
          </cell>
          <cell r="D84">
            <v>601713</v>
          </cell>
          <cell r="E84">
            <v>172518</v>
          </cell>
          <cell r="F84">
            <v>60.285499999999999</v>
          </cell>
          <cell r="G84">
            <v>17.419666666666668</v>
          </cell>
        </row>
        <row r="85">
          <cell r="A85" t="str">
            <v>STOCKHOLM/SKÅ-EDEBY</v>
          </cell>
          <cell r="B85" t="str">
            <v>ESSE</v>
          </cell>
          <cell r="D85">
            <v>592042</v>
          </cell>
          <cell r="E85">
            <v>174426</v>
          </cell>
          <cell r="F85">
            <v>59.340333333333334</v>
          </cell>
          <cell r="G85">
            <v>17.737666666666669</v>
          </cell>
        </row>
        <row r="86">
          <cell r="A86" t="str">
            <v>VÄNGSÖ</v>
          </cell>
          <cell r="B86" t="str">
            <v>ESSZ</v>
          </cell>
          <cell r="D86">
            <v>590610</v>
          </cell>
          <cell r="E86">
            <v>171300</v>
          </cell>
          <cell r="F86">
            <v>59.101666666666667</v>
          </cell>
          <cell r="G86">
            <v>17.216666666666665</v>
          </cell>
        </row>
        <row r="87">
          <cell r="A87" t="str">
            <v>LAXÅ</v>
          </cell>
          <cell r="B87" t="str">
            <v>ESSH</v>
          </cell>
          <cell r="D87">
            <v>585843</v>
          </cell>
          <cell r="E87">
            <v>143958</v>
          </cell>
          <cell r="F87">
            <v>58.973833333333339</v>
          </cell>
          <cell r="G87">
            <v>14.659666666666666</v>
          </cell>
        </row>
        <row r="88">
          <cell r="A88" t="str">
            <v>HÖGANÄS</v>
          </cell>
          <cell r="B88" t="str">
            <v>ESMH</v>
          </cell>
          <cell r="D88">
            <v>561105</v>
          </cell>
          <cell r="E88">
            <v>123433</v>
          </cell>
          <cell r="F88">
            <v>56.184166666666663</v>
          </cell>
          <cell r="G88">
            <v>12.572166666666666</v>
          </cell>
        </row>
        <row r="89">
          <cell r="A89" t="str">
            <v>GIMO</v>
          </cell>
          <cell r="B89" t="str">
            <v>ESKA</v>
          </cell>
          <cell r="D89">
            <v>600758</v>
          </cell>
          <cell r="E89">
            <v>180618</v>
          </cell>
          <cell r="F89">
            <v>60.126333333333335</v>
          </cell>
          <cell r="G89">
            <v>18.103000000000002</v>
          </cell>
        </row>
        <row r="90">
          <cell r="A90" t="str">
            <v>STRÖMSTAD/NÄSINGE</v>
          </cell>
          <cell r="B90" t="str">
            <v>ESGS</v>
          </cell>
          <cell r="D90">
            <v>590101</v>
          </cell>
          <cell r="E90">
            <v>112037</v>
          </cell>
          <cell r="F90">
            <v>59.016833333333331</v>
          </cell>
          <cell r="G90">
            <v>11.339500000000001</v>
          </cell>
        </row>
        <row r="91">
          <cell r="A91" t="str">
            <v>FALLFORS</v>
          </cell>
          <cell r="B91" t="str">
            <v>ESUF</v>
          </cell>
          <cell r="D91">
            <v>650627</v>
          </cell>
          <cell r="E91">
            <v>204504</v>
          </cell>
          <cell r="F91">
            <v>65.104499999999987</v>
          </cell>
          <cell r="G91">
            <v>20.750666666666667</v>
          </cell>
        </row>
        <row r="92">
          <cell r="A92" t="str">
            <v>VÄSTERVIK</v>
          </cell>
          <cell r="B92" t="str">
            <v>ESSW</v>
          </cell>
          <cell r="D92">
            <v>574648</v>
          </cell>
          <cell r="E92">
            <v>163125</v>
          </cell>
          <cell r="F92">
            <v>57.774666666666668</v>
          </cell>
          <cell r="G92">
            <v>16.520833333333332</v>
          </cell>
        </row>
        <row r="93">
          <cell r="A93" t="str">
            <v>STOCKHOLM/TULLINGE</v>
          </cell>
          <cell r="B93" t="str">
            <v>ESCN</v>
          </cell>
          <cell r="D93">
            <v>591046</v>
          </cell>
          <cell r="E93">
            <v>175428</v>
          </cell>
          <cell r="F93">
            <v>59.17433333333333</v>
          </cell>
          <cell r="G93">
            <v>17.904666666666664</v>
          </cell>
        </row>
        <row r="94">
          <cell r="A94" t="str">
            <v>PITEÅ</v>
          </cell>
          <cell r="B94" t="str">
            <v>ESNP</v>
          </cell>
          <cell r="D94">
            <v>652354</v>
          </cell>
          <cell r="E94">
            <v>211539</v>
          </cell>
          <cell r="F94">
            <v>65.39233333333334</v>
          </cell>
          <cell r="G94">
            <v>21.256499999999999</v>
          </cell>
        </row>
        <row r="95">
          <cell r="A95" t="str">
            <v>HAGSHULT</v>
          </cell>
          <cell r="B95" t="str">
            <v>ESMV</v>
          </cell>
          <cell r="D95">
            <v>571732</v>
          </cell>
          <cell r="E95">
            <v>140814</v>
          </cell>
          <cell r="F95">
            <v>57.288666666666664</v>
          </cell>
          <cell r="G95">
            <v>14.135666666666665</v>
          </cell>
        </row>
        <row r="96">
          <cell r="A96" t="str">
            <v>RÅDA</v>
          </cell>
          <cell r="B96" t="str">
            <v>ESFR</v>
          </cell>
          <cell r="D96">
            <v>582953</v>
          </cell>
          <cell r="E96">
            <v>130317</v>
          </cell>
          <cell r="F96">
            <v>58.49216666666667</v>
          </cell>
          <cell r="G96">
            <v>13.052833333333334</v>
          </cell>
        </row>
        <row r="97">
          <cell r="A97" t="str">
            <v>FÄRILA</v>
          </cell>
          <cell r="B97" t="str">
            <v>ESNF</v>
          </cell>
          <cell r="D97">
            <v>615353</v>
          </cell>
          <cell r="E97">
            <v>154219</v>
          </cell>
          <cell r="F97">
            <v>61.892166666666668</v>
          </cell>
          <cell r="G97">
            <v>15.703166666666666</v>
          </cell>
        </row>
        <row r="98">
          <cell r="A98" t="str">
            <v>JOKKMOKK</v>
          </cell>
          <cell r="B98" t="str">
            <v>ESNJ</v>
          </cell>
          <cell r="D98">
            <v>662948</v>
          </cell>
          <cell r="E98">
            <v>200851</v>
          </cell>
          <cell r="F98">
            <v>66.49133333333333</v>
          </cell>
          <cell r="G98">
            <v>20.141833333333334</v>
          </cell>
        </row>
        <row r="99">
          <cell r="A99" t="str">
            <v>ÖLANDA</v>
          </cell>
          <cell r="B99" t="str">
            <v>ESMZ</v>
          </cell>
          <cell r="D99">
            <v>571943</v>
          </cell>
          <cell r="E99">
            <v>170301</v>
          </cell>
          <cell r="F99">
            <v>57.32383333333334</v>
          </cell>
          <cell r="G99">
            <v>17.050166666666666</v>
          </cell>
        </row>
        <row r="100">
          <cell r="A100" t="str">
            <v>VÄSTERÅS/JOHANNISB</v>
          </cell>
          <cell r="B100" t="str">
            <v>ESSX</v>
          </cell>
          <cell r="D100">
            <v>593433</v>
          </cell>
          <cell r="E100">
            <v>163011</v>
          </cell>
          <cell r="F100">
            <v>59.572166666666668</v>
          </cell>
          <cell r="G100">
            <v>16.501833333333334</v>
          </cell>
        </row>
        <row r="101">
          <cell r="A101" t="str">
            <v>NORRKÖPING/BRÅVALLA</v>
          </cell>
          <cell r="B101" t="str">
            <v>ESCK</v>
          </cell>
          <cell r="D101">
            <v>583639</v>
          </cell>
          <cell r="E101">
            <v>160613</v>
          </cell>
          <cell r="F101">
            <v>58.606500000000004</v>
          </cell>
          <cell r="G101">
            <v>16.102166666666669</v>
          </cell>
        </row>
        <row r="102">
          <cell r="A102" t="str">
            <v>HELSINGBORG/HAMNEN</v>
          </cell>
          <cell r="B102" t="str">
            <v>ESHH</v>
          </cell>
          <cell r="D102">
            <v>560214</v>
          </cell>
          <cell r="E102">
            <v>124132</v>
          </cell>
          <cell r="F102">
            <v>56.035666666666664</v>
          </cell>
          <cell r="G102">
            <v>12.688666666666666</v>
          </cell>
        </row>
        <row r="103">
          <cell r="A103" t="str">
            <v>STOCKHOLM/VÄSTERÅS</v>
          </cell>
          <cell r="B103" t="str">
            <v>ESOW</v>
          </cell>
          <cell r="C103" t="str">
            <v>VST</v>
          </cell>
          <cell r="D103">
            <v>593522</v>
          </cell>
          <cell r="E103">
            <v>163801</v>
          </cell>
          <cell r="F103">
            <v>59.587000000000003</v>
          </cell>
          <cell r="G103">
            <v>16.633499999999998</v>
          </cell>
          <cell r="H103" t="str">
            <v>Stockholm/Västerås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A0000" mc:Ignorable="a14" a14:legacySpreadsheetColorIndex="42">
            <a:alpha val="62000"/>
          </a:srgbClr>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CCFFCC" mc:Ignorable="a14" a14:legacySpreadsheetColorIndex="42">
            <a:alpha val="62000"/>
          </a:srgb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
  <sheetViews>
    <sheetView topLeftCell="A6" zoomScale="110" zoomScaleNormal="110" workbookViewId="0">
      <selection activeCell="M42" sqref="M42"/>
    </sheetView>
  </sheetViews>
  <sheetFormatPr defaultColWidth="9.109375" defaultRowHeight="13.2" x14ac:dyDescent="0.25"/>
  <cols>
    <col min="1" max="16384" width="9.109375" style="113"/>
  </cols>
  <sheetData>
    <row r="1" ht="16.5" customHeight="1" x14ac:dyDescent="0.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B5:D52"/>
  <sheetViews>
    <sheetView workbookViewId="0">
      <selection activeCell="I11" sqref="I11"/>
    </sheetView>
  </sheetViews>
  <sheetFormatPr defaultRowHeight="13.2" x14ac:dyDescent="0.25"/>
  <cols>
    <col min="2" max="2" width="23" customWidth="1"/>
    <col min="3" max="3" width="10.6640625" style="46" customWidth="1"/>
  </cols>
  <sheetData>
    <row r="5" spans="2:4" s="1" customFormat="1" x14ac:dyDescent="0.25">
      <c r="B5" s="37"/>
      <c r="C5" s="141"/>
      <c r="D5" s="76"/>
    </row>
    <row r="6" spans="2:4" s="1" customFormat="1" x14ac:dyDescent="0.25">
      <c r="B6" s="37"/>
      <c r="C6" s="38" t="s">
        <v>164</v>
      </c>
    </row>
    <row r="7" spans="2:4" s="1" customFormat="1" x14ac:dyDescent="0.25">
      <c r="B7" s="37" t="s">
        <v>174</v>
      </c>
      <c r="C7" s="45">
        <v>1</v>
      </c>
    </row>
    <row r="8" spans="2:4" x14ac:dyDescent="0.25">
      <c r="B8" s="37" t="s">
        <v>173</v>
      </c>
      <c r="C8" s="89">
        <v>28</v>
      </c>
    </row>
    <row r="9" spans="2:4" x14ac:dyDescent="0.25">
      <c r="B9" s="37" t="s">
        <v>49</v>
      </c>
      <c r="C9" s="89">
        <v>264</v>
      </c>
    </row>
    <row r="11" spans="2:4" x14ac:dyDescent="0.25">
      <c r="C11" s="209" t="s">
        <v>283</v>
      </c>
    </row>
    <row r="14" spans="2:4" x14ac:dyDescent="0.25">
      <c r="C14" s="47"/>
    </row>
    <row r="15" spans="2:4" x14ac:dyDescent="0.25">
      <c r="B15" s="1"/>
    </row>
    <row r="16" spans="2:4" x14ac:dyDescent="0.25">
      <c r="C16" s="53"/>
    </row>
    <row r="17" spans="2:2" x14ac:dyDescent="0.25">
      <c r="B17" s="15"/>
    </row>
    <row r="18" spans="2:2" x14ac:dyDescent="0.25">
      <c r="B18" s="15"/>
    </row>
    <row r="19" spans="2:2" x14ac:dyDescent="0.25">
      <c r="B19" s="15"/>
    </row>
    <row r="20" spans="2:2" x14ac:dyDescent="0.25">
      <c r="B20" s="15"/>
    </row>
    <row r="24" spans="2:2" x14ac:dyDescent="0.25">
      <c r="B24" s="30"/>
    </row>
    <row r="25" spans="2:2" x14ac:dyDescent="0.25">
      <c r="B25" s="30"/>
    </row>
    <row r="26" spans="2:2" x14ac:dyDescent="0.25">
      <c r="B26" s="52"/>
    </row>
    <row r="27" spans="2:2" x14ac:dyDescent="0.25">
      <c r="B27" s="15"/>
    </row>
    <row r="28" spans="2:2" x14ac:dyDescent="0.25">
      <c r="B28" s="46"/>
    </row>
    <row r="29" spans="2:2" x14ac:dyDescent="0.25">
      <c r="B29" s="46"/>
    </row>
    <row r="30" spans="2:2" x14ac:dyDescent="0.25">
      <c r="B30" s="46"/>
    </row>
    <row r="31" spans="2:2" x14ac:dyDescent="0.25">
      <c r="B31" s="46"/>
    </row>
    <row r="32" spans="2:2" x14ac:dyDescent="0.25">
      <c r="B32" s="46"/>
    </row>
    <row r="33" spans="2:2" x14ac:dyDescent="0.25">
      <c r="B33" s="46"/>
    </row>
    <row r="34" spans="2:2" x14ac:dyDescent="0.25">
      <c r="B34" s="54"/>
    </row>
    <row r="36" spans="2:2" x14ac:dyDescent="0.25">
      <c r="B36" s="47"/>
    </row>
    <row r="52" spans="2:2" x14ac:dyDescent="0.25">
      <c r="B52" s="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D08F1-94E9-451C-8834-34787F6B42F4}">
  <sheetPr codeName="Sheet2">
    <tabColor rgb="FF00B0F0"/>
  </sheetPr>
  <dimension ref="A1:J231"/>
  <sheetViews>
    <sheetView tabSelected="1" topLeftCell="A50" zoomScale="90" zoomScaleNormal="90" workbookViewId="0">
      <selection activeCell="H78" sqref="H78"/>
    </sheetView>
  </sheetViews>
  <sheetFormatPr defaultRowHeight="13.2" x14ac:dyDescent="0.25"/>
  <cols>
    <col min="1" max="1" width="12.5546875" customWidth="1"/>
    <col min="2" max="2" width="47.109375" customWidth="1"/>
    <col min="3" max="3" width="13.6640625" customWidth="1"/>
    <col min="4" max="4" width="16" customWidth="1"/>
    <col min="5" max="5" width="17" customWidth="1"/>
    <col min="6" max="6" width="16.88671875" customWidth="1"/>
    <col min="7" max="7" width="16.44140625" customWidth="1"/>
    <col min="8" max="8" width="14.5546875" customWidth="1"/>
  </cols>
  <sheetData>
    <row r="1" spans="1:7" ht="17.399999999999999" x14ac:dyDescent="0.3">
      <c r="A1" s="285" t="s">
        <v>293</v>
      </c>
    </row>
    <row r="2" spans="1:7" ht="17.399999999999999" x14ac:dyDescent="0.3">
      <c r="A2" s="137"/>
    </row>
    <row r="3" spans="1:7" x14ac:dyDescent="0.25">
      <c r="A3" s="193" t="s">
        <v>292</v>
      </c>
      <c r="B3" s="3"/>
      <c r="C3" s="3"/>
      <c r="D3" s="3"/>
      <c r="E3" s="3"/>
      <c r="F3" s="3"/>
    </row>
    <row r="4" spans="1:7" x14ac:dyDescent="0.25">
      <c r="A4" s="193" t="s">
        <v>246</v>
      </c>
      <c r="B4" s="3"/>
      <c r="C4" s="3"/>
      <c r="D4" s="3"/>
      <c r="E4" s="3"/>
      <c r="F4" s="3"/>
    </row>
    <row r="5" spans="1:7" x14ac:dyDescent="0.25">
      <c r="A5" s="1"/>
      <c r="B5" s="3"/>
      <c r="C5" s="3"/>
      <c r="D5" s="3"/>
      <c r="E5" s="3"/>
      <c r="F5" s="3"/>
    </row>
    <row r="6" spans="1:7" x14ac:dyDescent="0.25">
      <c r="A6" s="3"/>
      <c r="B6" s="3"/>
      <c r="C6" s="3"/>
      <c r="D6" s="2" t="s">
        <v>169</v>
      </c>
      <c r="E6" s="194">
        <v>1</v>
      </c>
      <c r="F6" s="3"/>
    </row>
    <row r="7" spans="1:7" x14ac:dyDescent="0.25">
      <c r="A7" s="3"/>
      <c r="B7" s="3"/>
      <c r="C7" s="3"/>
      <c r="D7" s="2" t="s">
        <v>258</v>
      </c>
      <c r="E7" s="195">
        <v>1</v>
      </c>
      <c r="F7" s="3"/>
    </row>
    <row r="8" spans="1:7" x14ac:dyDescent="0.25">
      <c r="A8" s="3"/>
      <c r="B8" s="3"/>
      <c r="C8" s="3"/>
      <c r="D8" s="2"/>
      <c r="E8" s="192"/>
      <c r="F8" s="3"/>
    </row>
    <row r="9" spans="1:7" x14ac:dyDescent="0.25">
      <c r="A9" s="241" t="s">
        <v>256</v>
      </c>
      <c r="B9" s="241"/>
      <c r="C9" s="241"/>
      <c r="D9" s="241"/>
      <c r="E9" s="241"/>
      <c r="F9" s="241"/>
      <c r="G9" s="241" t="s">
        <v>259</v>
      </c>
    </row>
    <row r="10" spans="1:7" ht="89.25" customHeight="1" x14ac:dyDescent="0.25">
      <c r="A10" s="108" t="s">
        <v>17</v>
      </c>
      <c r="B10" s="109" t="s">
        <v>15</v>
      </c>
      <c r="C10" s="109"/>
      <c r="D10" s="207" t="s">
        <v>290</v>
      </c>
      <c r="E10" s="207" t="s">
        <v>286</v>
      </c>
      <c r="F10" s="207" t="s">
        <v>287</v>
      </c>
      <c r="G10" s="208" t="s">
        <v>288</v>
      </c>
    </row>
    <row r="11" spans="1:7" ht="17.399999999999999" customHeight="1" x14ac:dyDescent="0.25">
      <c r="A11" s="108"/>
      <c r="B11" s="140" t="s">
        <v>142</v>
      </c>
      <c r="C11" s="109"/>
      <c r="D11" s="110"/>
      <c r="E11" s="110"/>
      <c r="F11" s="110"/>
      <c r="G11" s="112"/>
    </row>
    <row r="12" spans="1:7" x14ac:dyDescent="0.25">
      <c r="A12" s="28" t="s">
        <v>6</v>
      </c>
      <c r="B12" s="27" t="s">
        <v>236</v>
      </c>
      <c r="C12" s="51"/>
      <c r="D12" s="179">
        <f>F155+F162+F163+F164+F168+F157+F158</f>
        <v>0</v>
      </c>
      <c r="E12" s="179">
        <f>D12/$E$6</f>
        <v>0</v>
      </c>
      <c r="F12" s="179">
        <f>D12/$E$7</f>
        <v>0</v>
      </c>
      <c r="G12" s="22"/>
    </row>
    <row r="13" spans="1:7" x14ac:dyDescent="0.25">
      <c r="A13" s="28" t="s">
        <v>7</v>
      </c>
      <c r="B13" s="27" t="s">
        <v>5</v>
      </c>
      <c r="C13" s="51"/>
      <c r="D13" s="179">
        <f>SUM(F34:F39)+SUM(F42:F49)+SUM(F68:F70)+SUM(F73:F75)+'Inmatning Väg spec fordonsinfo'!K59</f>
        <v>0</v>
      </c>
      <c r="E13" s="179">
        <f>D13/$E$6</f>
        <v>0</v>
      </c>
      <c r="F13" s="179">
        <f>D13/$E$7</f>
        <v>0</v>
      </c>
      <c r="G13" s="178">
        <f>SUM(G34:G39)+SUM(G42:G49)+SUM(G68:G70)+SUM(G73:G75)+'Inmatning Väg spec fordonsinfo'!M59</f>
        <v>0</v>
      </c>
    </row>
    <row r="14" spans="1:7" x14ac:dyDescent="0.25">
      <c r="A14" s="28" t="s">
        <v>8</v>
      </c>
      <c r="B14" s="27" t="s">
        <v>16</v>
      </c>
      <c r="C14" s="27"/>
      <c r="D14" s="188">
        <f>Spårtrafik!E28+Spårtrafik!I28+Spårtrafik!M28+Spårtrafik!Q28+Spårtrafik!U28</f>
        <v>0</v>
      </c>
      <c r="E14" s="188">
        <f>D14/$E$6</f>
        <v>0</v>
      </c>
      <c r="F14" s="188">
        <f>D14/$E$7</f>
        <v>0</v>
      </c>
      <c r="G14" s="189">
        <f>Spårtrafik!D28+Spårtrafik!H28+Spårtrafik!L28+Spårtrafik!P28+Spårtrafik!T28</f>
        <v>0</v>
      </c>
    </row>
    <row r="15" spans="1:7" x14ac:dyDescent="0.25">
      <c r="A15" s="28" t="s">
        <v>9</v>
      </c>
      <c r="B15" s="27" t="s">
        <v>280</v>
      </c>
      <c r="C15" s="51"/>
      <c r="D15" s="179">
        <f>SUM(F97:F125)+F50+SUM(F130:F137)+SUM(F140:F146)+SUM(F62:F63)</f>
        <v>0</v>
      </c>
      <c r="E15" s="179">
        <f>D15/$E$6</f>
        <v>0</v>
      </c>
      <c r="F15" s="179">
        <f>D15/$E$7</f>
        <v>0</v>
      </c>
      <c r="G15" s="178">
        <f>SUM(G97:G125)+G50+SUM(G62:G64)+SUM(G130:G137)+SUM(G140:G146)</f>
        <v>0</v>
      </c>
    </row>
    <row r="16" spans="1:7" x14ac:dyDescent="0.25">
      <c r="A16" s="28" t="s">
        <v>10</v>
      </c>
      <c r="B16" s="27" t="s">
        <v>14</v>
      </c>
      <c r="C16" s="51"/>
      <c r="D16" s="179">
        <f>SUM(F185:F188)+SUM(F191:F228)+SUM(F55:F59)</f>
        <v>0</v>
      </c>
      <c r="E16" s="179">
        <f>D16/$E$6</f>
        <v>0</v>
      </c>
      <c r="F16" s="179">
        <f>D16/$E$7</f>
        <v>0</v>
      </c>
      <c r="G16" s="178">
        <f>SUM(G185:G188)+SUM(G191:G228)+SUM(G55:G59)</f>
        <v>0</v>
      </c>
    </row>
    <row r="17" spans="1:9" x14ac:dyDescent="0.25">
      <c r="A17" s="138" t="s">
        <v>11</v>
      </c>
      <c r="B17" s="139" t="s">
        <v>18</v>
      </c>
      <c r="C17" s="136"/>
      <c r="D17" s="183">
        <f>SUM(D12:D16)</f>
        <v>0</v>
      </c>
      <c r="E17" s="183">
        <f>SUM(E12:E16)</f>
        <v>0</v>
      </c>
      <c r="F17" s="183">
        <f>SUM(F12:F16)</f>
        <v>0</v>
      </c>
      <c r="G17" s="184">
        <f>SUM(G12:G16)</f>
        <v>0</v>
      </c>
    </row>
    <row r="18" spans="1:9" x14ac:dyDescent="0.25">
      <c r="A18" s="13"/>
      <c r="B18" s="10"/>
      <c r="C18" s="10"/>
      <c r="D18" s="7"/>
      <c r="E18" s="7"/>
      <c r="F18" s="7"/>
      <c r="G18" s="7"/>
    </row>
    <row r="19" spans="1:9" x14ac:dyDescent="0.25">
      <c r="A19" s="7"/>
      <c r="B19" s="7"/>
      <c r="C19" s="7"/>
      <c r="D19" s="7"/>
      <c r="E19" s="7"/>
      <c r="F19" s="7"/>
      <c r="G19" s="7"/>
    </row>
    <row r="20" spans="1:9" ht="89.25" customHeight="1" x14ac:dyDescent="0.25">
      <c r="A20" s="48" t="s">
        <v>17</v>
      </c>
      <c r="B20" s="103" t="s">
        <v>15</v>
      </c>
      <c r="C20" s="103"/>
      <c r="D20" s="207" t="s">
        <v>290</v>
      </c>
      <c r="E20" s="207" t="s">
        <v>286</v>
      </c>
      <c r="F20" s="207" t="s">
        <v>287</v>
      </c>
      <c r="G20" s="208" t="s">
        <v>288</v>
      </c>
    </row>
    <row r="21" spans="1:9" x14ac:dyDescent="0.25">
      <c r="A21" s="138" t="s">
        <v>12</v>
      </c>
      <c r="B21" s="27" t="s">
        <v>235</v>
      </c>
      <c r="C21" s="51"/>
      <c r="D21" s="180">
        <f>F156+F159+F160+F161+F169+F170+F171+F178</f>
        <v>0</v>
      </c>
      <c r="E21" s="180">
        <f>D21/E6</f>
        <v>0</v>
      </c>
      <c r="F21" s="180">
        <f>D21/E7</f>
        <v>0</v>
      </c>
      <c r="G21" s="239"/>
    </row>
    <row r="23" spans="1:9" x14ac:dyDescent="0.25">
      <c r="A23" s="25"/>
      <c r="B23" s="25" t="s">
        <v>250</v>
      </c>
      <c r="C23" s="25"/>
      <c r="D23" s="25"/>
      <c r="E23" s="25"/>
      <c r="F23" s="25"/>
      <c r="G23" s="267">
        <f>SUM(G155:G164)+SUM(G168:G171)+G177+G178</f>
        <v>0</v>
      </c>
    </row>
    <row r="26" spans="1:9" x14ac:dyDescent="0.25">
      <c r="A26" s="193" t="s">
        <v>257</v>
      </c>
    </row>
    <row r="27" spans="1:9" x14ac:dyDescent="0.25">
      <c r="A27" s="193" t="s">
        <v>170</v>
      </c>
    </row>
    <row r="28" spans="1:9" x14ac:dyDescent="0.25">
      <c r="A28" s="193"/>
    </row>
    <row r="29" spans="1:9" ht="13.8" thickBot="1" x14ac:dyDescent="0.3"/>
    <row r="30" spans="1:9" x14ac:dyDescent="0.25">
      <c r="A30" s="196"/>
      <c r="B30" s="197"/>
      <c r="C30" s="197"/>
      <c r="D30" s="197"/>
      <c r="E30" s="197"/>
      <c r="F30" s="197"/>
      <c r="G30" s="197"/>
      <c r="H30" s="197"/>
      <c r="I30" s="198"/>
    </row>
    <row r="31" spans="1:9" ht="15.6" x14ac:dyDescent="0.3">
      <c r="A31" s="199"/>
      <c r="B31" s="216" t="s">
        <v>281</v>
      </c>
      <c r="I31" s="200"/>
    </row>
    <row r="32" spans="1:9" ht="39.6" x14ac:dyDescent="0.25">
      <c r="A32" s="199"/>
      <c r="D32" s="1" t="s">
        <v>152</v>
      </c>
      <c r="F32" s="207" t="s">
        <v>289</v>
      </c>
      <c r="G32" s="208" t="s">
        <v>291</v>
      </c>
      <c r="H32" s="96"/>
      <c r="I32" s="200"/>
    </row>
    <row r="33" spans="1:9" ht="12.9" customHeight="1" x14ac:dyDescent="0.25">
      <c r="A33" s="199"/>
      <c r="B33" s="150" t="s">
        <v>148</v>
      </c>
      <c r="D33" s="15" t="s">
        <v>151</v>
      </c>
      <c r="F33" s="149"/>
      <c r="G33" s="66"/>
      <c r="H33" s="210"/>
      <c r="I33" s="200"/>
    </row>
    <row r="34" spans="1:9" ht="12.9" customHeight="1" x14ac:dyDescent="0.25">
      <c r="A34" s="199"/>
      <c r="B34" s="157" t="s">
        <v>0</v>
      </c>
      <c r="C34" s="25"/>
      <c r="D34" s="148"/>
      <c r="E34" s="25"/>
      <c r="F34" s="181">
        <f>'Väg drivmedelsåtgång'!D3*'Väg drivmedelsåtgång'!B3</f>
        <v>0</v>
      </c>
      <c r="G34" s="182">
        <f>'Väg drivmedelsåtgång'!J3</f>
        <v>0</v>
      </c>
      <c r="H34" s="187"/>
      <c r="I34" s="200"/>
    </row>
    <row r="35" spans="1:9" ht="12.9" customHeight="1" x14ac:dyDescent="0.25">
      <c r="A35" s="199"/>
      <c r="B35" s="157" t="s">
        <v>56</v>
      </c>
      <c r="C35" s="25"/>
      <c r="D35" s="148"/>
      <c r="E35" s="25"/>
      <c r="F35" s="181">
        <f>'Väg drivmedelsåtgång'!D4*'Väg drivmedelsåtgång'!B4</f>
        <v>0</v>
      </c>
      <c r="G35" s="182">
        <f>'Väg drivmedelsåtgång'!J4</f>
        <v>0</v>
      </c>
      <c r="H35" s="187"/>
      <c r="I35" s="200"/>
    </row>
    <row r="36" spans="1:9" ht="12.9" customHeight="1" x14ac:dyDescent="0.25">
      <c r="A36" s="199"/>
      <c r="B36" s="157" t="s">
        <v>122</v>
      </c>
      <c r="C36" s="25"/>
      <c r="D36" s="148"/>
      <c r="E36" s="25"/>
      <c r="F36" s="181">
        <f>'Väg drivmedelsåtgång'!D5*'Väg drivmedelsåtgång'!B5</f>
        <v>0</v>
      </c>
      <c r="G36" s="182">
        <f>'Väg drivmedelsåtgång'!J5</f>
        <v>0</v>
      </c>
      <c r="H36" s="187"/>
      <c r="I36" s="200"/>
    </row>
    <row r="37" spans="1:9" ht="12.9" customHeight="1" x14ac:dyDescent="0.25">
      <c r="A37" s="199"/>
      <c r="B37" s="157" t="s">
        <v>1</v>
      </c>
      <c r="C37" s="25"/>
      <c r="D37" s="148"/>
      <c r="E37" s="25"/>
      <c r="F37" s="181">
        <f>'Väg drivmedelsåtgång'!D6*'Väg drivmedelsåtgång'!B6</f>
        <v>0</v>
      </c>
      <c r="G37" s="182">
        <f>'Väg drivmedelsåtgång'!J6</f>
        <v>0</v>
      </c>
      <c r="H37" s="187"/>
      <c r="I37" s="200"/>
    </row>
    <row r="38" spans="1:9" ht="12.9" customHeight="1" x14ac:dyDescent="0.25">
      <c r="A38" s="199"/>
      <c r="B38" s="157" t="s">
        <v>75</v>
      </c>
      <c r="C38" s="25"/>
      <c r="D38" s="148"/>
      <c r="E38" s="25"/>
      <c r="F38" s="181">
        <f>'Väg drivmedelsåtgång'!D7*'Väg drivmedelsåtgång'!B7</f>
        <v>0</v>
      </c>
      <c r="G38" s="182">
        <f>'Väg drivmedelsåtgång'!J7</f>
        <v>0</v>
      </c>
      <c r="H38" s="187"/>
      <c r="I38" s="200"/>
    </row>
    <row r="39" spans="1:9" ht="12.9" customHeight="1" x14ac:dyDescent="0.25">
      <c r="A39" s="199"/>
      <c r="B39" s="157" t="s">
        <v>76</v>
      </c>
      <c r="C39" s="25"/>
      <c r="D39" s="148"/>
      <c r="E39" s="25"/>
      <c r="F39" s="181">
        <f>'Väg drivmedelsåtgång'!D8*'Väg drivmedelsåtgång'!B8</f>
        <v>0</v>
      </c>
      <c r="G39" s="182">
        <f>'Väg drivmedelsåtgång'!J8</f>
        <v>0</v>
      </c>
      <c r="H39" s="187"/>
      <c r="I39" s="200"/>
    </row>
    <row r="40" spans="1:9" ht="12.9" customHeight="1" x14ac:dyDescent="0.25">
      <c r="A40" s="199"/>
      <c r="B40" s="4"/>
      <c r="F40" s="187"/>
      <c r="G40" s="187"/>
      <c r="H40" s="187"/>
      <c r="I40" s="200"/>
    </row>
    <row r="41" spans="1:9" ht="12.9" customHeight="1" x14ac:dyDescent="0.25">
      <c r="A41" s="199"/>
      <c r="B41" s="152" t="s">
        <v>211</v>
      </c>
      <c r="D41" t="s">
        <v>154</v>
      </c>
      <c r="F41" s="187"/>
      <c r="G41" s="187"/>
      <c r="H41" s="187"/>
      <c r="I41" s="200"/>
    </row>
    <row r="42" spans="1:9" ht="12.9" customHeight="1" x14ac:dyDescent="0.25">
      <c r="A42" s="199"/>
      <c r="B42" s="159" t="s">
        <v>0</v>
      </c>
      <c r="C42" s="25"/>
      <c r="D42" s="148"/>
      <c r="E42" s="25"/>
      <c r="F42" s="181">
        <f>'Väg körsträcka'!D3*'Väg körsträcka'!B3</f>
        <v>0</v>
      </c>
      <c r="G42" s="182">
        <f>'Väg körsträcka'!J3</f>
        <v>0</v>
      </c>
      <c r="H42" s="187"/>
      <c r="I42" s="200"/>
    </row>
    <row r="43" spans="1:9" ht="12.9" customHeight="1" x14ac:dyDescent="0.25">
      <c r="A43" s="199"/>
      <c r="B43" s="159" t="s">
        <v>65</v>
      </c>
      <c r="C43" s="25"/>
      <c r="D43" s="148"/>
      <c r="E43" s="25"/>
      <c r="F43" s="181">
        <f>'Väg körsträcka'!D4*'Väg körsträcka'!B4</f>
        <v>0</v>
      </c>
      <c r="G43" s="182">
        <f>'Väg körsträcka'!J4</f>
        <v>0</v>
      </c>
      <c r="H43" s="187"/>
      <c r="I43" s="200"/>
    </row>
    <row r="44" spans="1:9" ht="12.9" customHeight="1" x14ac:dyDescent="0.25">
      <c r="A44" s="199"/>
      <c r="B44" s="159" t="s">
        <v>68</v>
      </c>
      <c r="C44" s="25"/>
      <c r="D44" s="148"/>
      <c r="E44" s="25"/>
      <c r="F44" s="181">
        <f>'Väg körsträcka'!D5*'Väg körsträcka'!B5</f>
        <v>0</v>
      </c>
      <c r="G44" s="182">
        <f>'Väg körsträcka'!J5</f>
        <v>0</v>
      </c>
      <c r="H44" s="187"/>
      <c r="I44" s="200"/>
    </row>
    <row r="45" spans="1:9" ht="12.9" customHeight="1" x14ac:dyDescent="0.25">
      <c r="A45" s="199"/>
      <c r="B45" s="159" t="s">
        <v>116</v>
      </c>
      <c r="C45" s="25"/>
      <c r="D45" s="148"/>
      <c r="E45" s="25"/>
      <c r="F45" s="181">
        <f>'Väg körsträcka'!D6*'Väg körsträcka'!B6</f>
        <v>0</v>
      </c>
      <c r="G45" s="182">
        <f>'Väg körsträcka'!J6</f>
        <v>0</v>
      </c>
      <c r="H45" s="187"/>
      <c r="I45" s="200"/>
    </row>
    <row r="46" spans="1:9" ht="12.9" customHeight="1" x14ac:dyDescent="0.25">
      <c r="A46" s="199"/>
      <c r="B46" s="159" t="s">
        <v>115</v>
      </c>
      <c r="C46" s="25"/>
      <c r="D46" s="148"/>
      <c r="E46" s="25"/>
      <c r="F46" s="181">
        <f>'Väg körsträcka'!D7*'Väg körsträcka'!B7</f>
        <v>0</v>
      </c>
      <c r="G46" s="182">
        <f>'Väg körsträcka'!J7</f>
        <v>0</v>
      </c>
      <c r="H46" s="187"/>
      <c r="I46" s="200"/>
    </row>
    <row r="47" spans="1:9" ht="12.9" customHeight="1" x14ac:dyDescent="0.25">
      <c r="A47" s="199"/>
      <c r="B47" s="159" t="s">
        <v>66</v>
      </c>
      <c r="C47" s="25"/>
      <c r="D47" s="148"/>
      <c r="E47" s="25"/>
      <c r="F47" s="181">
        <f>'Väg körsträcka'!D8*'Väg körsträcka'!B8</f>
        <v>0</v>
      </c>
      <c r="G47" s="182">
        <f>'Väg körsträcka'!J8</f>
        <v>0</v>
      </c>
      <c r="H47" s="187"/>
      <c r="I47" s="200"/>
    </row>
    <row r="48" spans="1:9" ht="12.9" customHeight="1" x14ac:dyDescent="0.25">
      <c r="A48" s="199"/>
      <c r="B48" s="159" t="s">
        <v>67</v>
      </c>
      <c r="C48" s="25"/>
      <c r="D48" s="148"/>
      <c r="E48" s="25"/>
      <c r="F48" s="181">
        <f>'Väg körsträcka'!D9*'Väg körsträcka'!B9</f>
        <v>0</v>
      </c>
      <c r="G48" s="182">
        <f>'Väg körsträcka'!J9</f>
        <v>0</v>
      </c>
      <c r="H48" s="187"/>
      <c r="I48" s="200"/>
    </row>
    <row r="49" spans="1:9" ht="12.9" customHeight="1" x14ac:dyDescent="0.25">
      <c r="A49" s="199"/>
      <c r="B49" s="159" t="s">
        <v>71</v>
      </c>
      <c r="C49" s="217"/>
      <c r="D49" s="148"/>
      <c r="E49" s="25"/>
      <c r="F49" s="181">
        <f>'Väg körsträcka'!D10*'Väg körsträcka'!B10</f>
        <v>0</v>
      </c>
      <c r="G49" s="182">
        <f>'Väg körsträcka'!J10</f>
        <v>0</v>
      </c>
      <c r="H49" s="187"/>
      <c r="I49" s="200"/>
    </row>
    <row r="50" spans="1:9" ht="12.9" customHeight="1" x14ac:dyDescent="0.25">
      <c r="A50" s="199"/>
      <c r="B50" s="159" t="s">
        <v>178</v>
      </c>
      <c r="C50" s="25"/>
      <c r="D50" s="148"/>
      <c r="E50" s="25"/>
      <c r="F50" s="181">
        <f>'Väg körsträcka'!D11*'Väg körsträcka'!B11</f>
        <v>0</v>
      </c>
      <c r="G50" s="182">
        <f>'Väg körsträcka'!J11</f>
        <v>0</v>
      </c>
      <c r="H50" s="187"/>
      <c r="I50" s="200"/>
    </row>
    <row r="51" spans="1:9" ht="12.9" customHeight="1" x14ac:dyDescent="0.25">
      <c r="A51" s="199"/>
      <c r="B51" s="81" t="s">
        <v>114</v>
      </c>
      <c r="F51" s="187"/>
      <c r="G51" s="187"/>
      <c r="H51" s="187"/>
      <c r="I51" s="200"/>
    </row>
    <row r="52" spans="1:9" ht="12.9" customHeight="1" x14ac:dyDescent="0.25">
      <c r="A52" s="199"/>
      <c r="B52" s="81" t="s">
        <v>36</v>
      </c>
      <c r="F52" s="187"/>
      <c r="G52" s="187"/>
      <c r="H52" s="187"/>
      <c r="I52" s="200"/>
    </row>
    <row r="53" spans="1:9" ht="12.9" customHeight="1" x14ac:dyDescent="0.25">
      <c r="A53" s="199"/>
      <c r="B53" s="11"/>
      <c r="F53" s="187"/>
      <c r="G53" s="187"/>
      <c r="H53" s="187"/>
      <c r="I53" s="200"/>
    </row>
    <row r="54" spans="1:9" ht="12.9" customHeight="1" x14ac:dyDescent="0.25">
      <c r="A54" s="199"/>
      <c r="B54" s="153" t="s">
        <v>147</v>
      </c>
      <c r="D54" t="s">
        <v>154</v>
      </c>
      <c r="F54" s="187"/>
      <c r="G54" s="187"/>
      <c r="H54" s="187"/>
      <c r="I54" s="200"/>
    </row>
    <row r="55" spans="1:9" ht="12.9" customHeight="1" x14ac:dyDescent="0.25">
      <c r="A55" s="199"/>
      <c r="B55" s="159" t="s">
        <v>72</v>
      </c>
      <c r="C55" s="25"/>
      <c r="D55" s="148"/>
      <c r="E55" s="25"/>
      <c r="F55" s="181">
        <f>'Väg körsträcka'!D18*'Väg körsträcka'!B18</f>
        <v>0</v>
      </c>
      <c r="G55" s="182">
        <f>'Väg körsträcka'!J18</f>
        <v>0</v>
      </c>
      <c r="H55" s="187"/>
      <c r="I55" s="200"/>
    </row>
    <row r="56" spans="1:9" ht="12.9" customHeight="1" x14ac:dyDescent="0.25">
      <c r="A56" s="199"/>
      <c r="B56" s="159" t="s">
        <v>73</v>
      </c>
      <c r="C56" s="25"/>
      <c r="D56" s="148"/>
      <c r="E56" s="25"/>
      <c r="F56" s="181">
        <f>'Väg körsträcka'!D19*'Väg körsträcka'!B19</f>
        <v>0</v>
      </c>
      <c r="G56" s="182">
        <f>'Väg körsträcka'!J19</f>
        <v>0</v>
      </c>
      <c r="H56" s="187"/>
      <c r="I56" s="200"/>
    </row>
    <row r="57" spans="1:9" ht="12.9" customHeight="1" x14ac:dyDescent="0.25">
      <c r="A57" s="199"/>
      <c r="B57" s="159" t="s">
        <v>74</v>
      </c>
      <c r="C57" s="25"/>
      <c r="D57" s="148"/>
      <c r="E57" s="25"/>
      <c r="F57" s="181">
        <f>'Väg körsträcka'!D20*'Väg körsträcka'!B20</f>
        <v>0</v>
      </c>
      <c r="G57" s="182">
        <f>'Väg körsträcka'!J20</f>
        <v>0</v>
      </c>
      <c r="H57" s="187"/>
      <c r="I57" s="200"/>
    </row>
    <row r="58" spans="1:9" ht="12.9" customHeight="1" x14ac:dyDescent="0.25">
      <c r="A58" s="199"/>
      <c r="B58" s="159" t="s">
        <v>94</v>
      </c>
      <c r="C58" s="25"/>
      <c r="D58" s="148"/>
      <c r="E58" s="25"/>
      <c r="F58" s="181">
        <f>'Väg körsträcka'!D21*'Väg körsträcka'!B21</f>
        <v>0</v>
      </c>
      <c r="G58" s="182">
        <f>'Väg körsträcka'!J21</f>
        <v>0</v>
      </c>
      <c r="H58" s="187"/>
      <c r="I58" s="200"/>
    </row>
    <row r="59" spans="1:9" ht="12.9" customHeight="1" x14ac:dyDescent="0.25">
      <c r="A59" s="199"/>
      <c r="B59" s="160" t="s">
        <v>112</v>
      </c>
      <c r="C59" s="25"/>
      <c r="D59" s="148"/>
      <c r="E59" s="25"/>
      <c r="F59" s="181">
        <f>'Väg körsträcka'!D22*'Väg körsträcka'!B22</f>
        <v>0</v>
      </c>
      <c r="G59" s="182">
        <f>'Väg körsträcka'!J22</f>
        <v>0</v>
      </c>
      <c r="H59" s="187"/>
      <c r="I59" s="200"/>
    </row>
    <row r="60" spans="1:9" ht="12.9" customHeight="1" x14ac:dyDescent="0.25">
      <c r="A60" s="199"/>
      <c r="B60" s="15" t="s">
        <v>35</v>
      </c>
      <c r="F60" s="187"/>
      <c r="G60" s="187"/>
      <c r="H60" s="187"/>
      <c r="I60" s="200"/>
    </row>
    <row r="61" spans="1:9" ht="12.9" customHeight="1" x14ac:dyDescent="0.25">
      <c r="A61" s="199"/>
      <c r="B61" s="153" t="s">
        <v>153</v>
      </c>
      <c r="D61" t="s">
        <v>154</v>
      </c>
      <c r="F61" s="187"/>
      <c r="G61" s="187"/>
      <c r="H61" s="187"/>
      <c r="I61" s="200"/>
    </row>
    <row r="62" spans="1:9" ht="12.9" customHeight="1" x14ac:dyDescent="0.25">
      <c r="A62" s="199"/>
      <c r="B62" s="161" t="s">
        <v>77</v>
      </c>
      <c r="C62" s="25"/>
      <c r="D62" s="148"/>
      <c r="E62" s="25"/>
      <c r="F62" s="181">
        <f>'Väg körsträcka'!D28*'Väg körsträcka'!B28</f>
        <v>0</v>
      </c>
      <c r="G62" s="182">
        <f>'Väg körsträcka'!J28</f>
        <v>0</v>
      </c>
      <c r="H62" s="187"/>
      <c r="I62" s="200"/>
    </row>
    <row r="63" spans="1:9" ht="12.9" customHeight="1" x14ac:dyDescent="0.25">
      <c r="A63" s="199"/>
      <c r="B63" s="161" t="s">
        <v>78</v>
      </c>
      <c r="C63" s="25"/>
      <c r="D63" s="148"/>
      <c r="E63" s="25"/>
      <c r="F63" s="181">
        <f>'Väg körsträcka'!D29*'Väg körsträcka'!B29</f>
        <v>0</v>
      </c>
      <c r="G63" s="182">
        <f>'Väg körsträcka'!J29</f>
        <v>0</v>
      </c>
      <c r="H63" s="187"/>
      <c r="I63" s="200"/>
    </row>
    <row r="64" spans="1:9" ht="12.9" customHeight="1" x14ac:dyDescent="0.25">
      <c r="A64" s="199"/>
      <c r="B64" s="161" t="s">
        <v>177</v>
      </c>
      <c r="C64" s="25"/>
      <c r="D64" s="148"/>
      <c r="E64" s="25"/>
      <c r="F64" s="181">
        <f>'Väg körsträcka'!D30*'Väg körsträcka'!B30</f>
        <v>0</v>
      </c>
      <c r="G64" s="182">
        <f>'Väg körsträcka'!J30</f>
        <v>0</v>
      </c>
      <c r="H64" s="187"/>
      <c r="I64" s="200"/>
    </row>
    <row r="65" spans="1:9" ht="12.9" customHeight="1" x14ac:dyDescent="0.25">
      <c r="A65" s="199"/>
      <c r="B65" s="280"/>
      <c r="F65" s="187"/>
      <c r="G65" s="187"/>
      <c r="H65" s="187"/>
      <c r="I65" s="200"/>
    </row>
    <row r="66" spans="1:9" ht="12.9" customHeight="1" x14ac:dyDescent="0.25">
      <c r="A66" s="199"/>
      <c r="F66" s="187"/>
      <c r="G66" s="187"/>
      <c r="H66" s="187"/>
      <c r="I66" s="200"/>
    </row>
    <row r="67" spans="1:9" ht="12.9" customHeight="1" x14ac:dyDescent="0.25">
      <c r="A67" s="199"/>
      <c r="B67" s="153" t="s">
        <v>96</v>
      </c>
      <c r="D67" s="15" t="s">
        <v>160</v>
      </c>
      <c r="F67" s="187"/>
      <c r="G67" s="187"/>
      <c r="H67" s="187"/>
      <c r="I67" s="200"/>
    </row>
    <row r="68" spans="1:9" ht="12.9" customHeight="1" x14ac:dyDescent="0.25">
      <c r="A68" s="199"/>
      <c r="B68" s="162" t="s">
        <v>91</v>
      </c>
      <c r="C68" s="25"/>
      <c r="D68" s="148"/>
      <c r="E68" s="25"/>
      <c r="F68" s="181">
        <f>'Väg Taxi'!F3*'Väg Taxi'!B3</f>
        <v>0</v>
      </c>
      <c r="G68" s="182">
        <f>'Väg Taxi'!L3</f>
        <v>0</v>
      </c>
      <c r="H68" s="187"/>
      <c r="I68" s="200"/>
    </row>
    <row r="69" spans="1:9" ht="12.9" customHeight="1" x14ac:dyDescent="0.25">
      <c r="A69" s="199"/>
      <c r="B69" s="162" t="s">
        <v>92</v>
      </c>
      <c r="C69" s="25"/>
      <c r="D69" s="148"/>
      <c r="E69" s="25"/>
      <c r="F69" s="181">
        <f>'Väg Taxi'!F4*'Väg Taxi'!C4</f>
        <v>0</v>
      </c>
      <c r="G69" s="182">
        <f>'Väg Taxi'!L4</f>
        <v>0</v>
      </c>
      <c r="H69" s="187"/>
      <c r="I69" s="200"/>
    </row>
    <row r="70" spans="1:9" ht="12.9" customHeight="1" x14ac:dyDescent="0.25">
      <c r="A70" s="199"/>
      <c r="B70" s="162" t="s">
        <v>90</v>
      </c>
      <c r="C70" s="25"/>
      <c r="D70" s="148"/>
      <c r="E70" s="25"/>
      <c r="F70" s="181">
        <f>'Väg Taxi'!F5*'Väg Taxi'!D5</f>
        <v>0</v>
      </c>
      <c r="G70" s="182">
        <f>'Väg Taxi'!L5</f>
        <v>0</v>
      </c>
      <c r="H70" s="187"/>
      <c r="I70" s="200"/>
    </row>
    <row r="71" spans="1:9" ht="12.9" customHeight="1" x14ac:dyDescent="0.25">
      <c r="A71" s="199"/>
      <c r="F71" s="187"/>
      <c r="G71" s="187"/>
      <c r="H71" s="187"/>
      <c r="I71" s="200"/>
    </row>
    <row r="72" spans="1:9" ht="12.9" customHeight="1" x14ac:dyDescent="0.25">
      <c r="A72" s="199"/>
      <c r="B72" s="153" t="s">
        <v>156</v>
      </c>
      <c r="D72" t="s">
        <v>155</v>
      </c>
      <c r="F72" s="187"/>
      <c r="G72" s="187"/>
      <c r="H72" s="187"/>
      <c r="I72" s="200"/>
    </row>
    <row r="73" spans="1:9" ht="12.9" customHeight="1" x14ac:dyDescent="0.25">
      <c r="A73" s="199"/>
      <c r="B73" s="162" t="s">
        <v>91</v>
      </c>
      <c r="C73" s="25"/>
      <c r="D73" s="148"/>
      <c r="E73" s="25"/>
      <c r="F73" s="181">
        <f>'Väg Taxi'!F11*'Väg Taxi'!B11</f>
        <v>0</v>
      </c>
      <c r="G73" s="182">
        <f>'Väg Taxi'!L11</f>
        <v>0</v>
      </c>
      <c r="H73" s="187"/>
      <c r="I73" s="200"/>
    </row>
    <row r="74" spans="1:9" ht="12.9" customHeight="1" x14ac:dyDescent="0.25">
      <c r="A74" s="199"/>
      <c r="B74" s="162" t="s">
        <v>92</v>
      </c>
      <c r="C74" s="25"/>
      <c r="D74" s="148"/>
      <c r="E74" s="25"/>
      <c r="F74" s="181">
        <f>'Väg Taxi'!F12*'Väg Taxi'!C12</f>
        <v>0</v>
      </c>
      <c r="G74" s="182">
        <f>'Väg Taxi'!L12</f>
        <v>0</v>
      </c>
      <c r="H74" s="187"/>
      <c r="I74" s="200"/>
    </row>
    <row r="75" spans="1:9" ht="12.9" customHeight="1" x14ac:dyDescent="0.25">
      <c r="A75" s="199"/>
      <c r="B75" s="162" t="s">
        <v>90</v>
      </c>
      <c r="C75" s="25"/>
      <c r="D75" s="148"/>
      <c r="E75" s="25"/>
      <c r="F75" s="181">
        <f>'Väg Taxi'!F13*'Väg Taxi'!D13</f>
        <v>0</v>
      </c>
      <c r="G75" s="182">
        <f>'Väg Taxi'!L13</f>
        <v>0</v>
      </c>
      <c r="H75" s="187"/>
      <c r="I75" s="200"/>
    </row>
    <row r="76" spans="1:9" ht="12.9" customHeight="1" x14ac:dyDescent="0.25">
      <c r="A76" s="199"/>
      <c r="B76" s="186"/>
      <c r="F76" s="187"/>
      <c r="G76" s="187"/>
      <c r="H76" s="187"/>
      <c r="I76" s="200"/>
    </row>
    <row r="77" spans="1:9" ht="12.9" customHeight="1" x14ac:dyDescent="0.25">
      <c r="A77" s="199"/>
      <c r="B77" s="150" t="s">
        <v>166</v>
      </c>
      <c r="I77" s="200"/>
    </row>
    <row r="78" spans="1:9" ht="12.9" customHeight="1" x14ac:dyDescent="0.25">
      <c r="A78" s="199"/>
      <c r="B78" s="249"/>
      <c r="D78" s="64" t="s">
        <v>157</v>
      </c>
      <c r="H78" s="15"/>
      <c r="I78" s="200"/>
    </row>
    <row r="79" spans="1:9" ht="12.9" customHeight="1" x14ac:dyDescent="0.25">
      <c r="A79" s="199"/>
      <c r="B79" s="163" t="s">
        <v>260</v>
      </c>
      <c r="C79" s="250"/>
      <c r="D79" s="148"/>
      <c r="E79" s="25"/>
      <c r="F79" s="181">
        <f>Spårtrafik!E27</f>
        <v>0</v>
      </c>
      <c r="G79" s="182">
        <f>Spårtrafik!D27</f>
        <v>0</v>
      </c>
      <c r="H79" s="15"/>
      <c r="I79" s="200"/>
    </row>
    <row r="80" spans="1:9" ht="12.9" customHeight="1" x14ac:dyDescent="0.25">
      <c r="A80" s="199"/>
      <c r="B80" s="252"/>
      <c r="H80" s="15"/>
      <c r="I80" s="200"/>
    </row>
    <row r="81" spans="1:10" ht="12.9" customHeight="1" x14ac:dyDescent="0.25">
      <c r="A81" s="199"/>
      <c r="B81" s="251"/>
      <c r="D81" s="15" t="s">
        <v>157</v>
      </c>
      <c r="E81" s="15" t="s">
        <v>157</v>
      </c>
      <c r="F81" s="15" t="s">
        <v>157</v>
      </c>
      <c r="G81" s="15" t="s">
        <v>157</v>
      </c>
      <c r="H81" s="15" t="s">
        <v>157</v>
      </c>
      <c r="I81" s="200"/>
    </row>
    <row r="82" spans="1:10" ht="12.9" customHeight="1" x14ac:dyDescent="0.25">
      <c r="A82" s="199"/>
      <c r="D82" s="64" t="s">
        <v>176</v>
      </c>
      <c r="E82" s="15" t="s">
        <v>248</v>
      </c>
      <c r="F82" s="15" t="s">
        <v>161</v>
      </c>
      <c r="G82" s="201" t="s">
        <v>162</v>
      </c>
      <c r="H82" s="201" t="s">
        <v>163</v>
      </c>
      <c r="I82" s="200"/>
    </row>
    <row r="83" spans="1:10" ht="12.9" customHeight="1" x14ac:dyDescent="0.25">
      <c r="A83" s="199"/>
      <c r="B83" s="163" t="s">
        <v>69</v>
      </c>
      <c r="C83" s="25"/>
      <c r="D83" s="148"/>
      <c r="E83" s="148"/>
      <c r="F83" s="148"/>
      <c r="G83" s="148"/>
      <c r="H83" s="148"/>
      <c r="I83" s="200"/>
      <c r="J83" s="64"/>
    </row>
    <row r="84" spans="1:10" ht="12.9" customHeight="1" x14ac:dyDescent="0.25">
      <c r="A84" s="199"/>
      <c r="B84" s="163" t="s">
        <v>87</v>
      </c>
      <c r="C84" s="25"/>
      <c r="D84" s="148"/>
      <c r="E84" s="148"/>
      <c r="F84" s="148"/>
      <c r="G84" s="148"/>
      <c r="H84" s="148"/>
      <c r="I84" s="200"/>
    </row>
    <row r="85" spans="1:10" ht="12.9" customHeight="1" x14ac:dyDescent="0.25">
      <c r="A85" s="199"/>
      <c r="B85" s="163" t="s">
        <v>88</v>
      </c>
      <c r="C85" s="25"/>
      <c r="D85" s="148"/>
      <c r="E85" s="148"/>
      <c r="F85" s="148"/>
      <c r="G85" s="148"/>
      <c r="H85" s="148"/>
      <c r="I85" s="200"/>
    </row>
    <row r="86" spans="1:10" ht="12.9" customHeight="1" x14ac:dyDescent="0.25">
      <c r="A86" s="199"/>
      <c r="B86" s="163" t="s">
        <v>89</v>
      </c>
      <c r="C86" s="25"/>
      <c r="D86" s="148"/>
      <c r="E86" s="148"/>
      <c r="F86" s="148"/>
      <c r="G86" s="148"/>
      <c r="H86" s="148"/>
      <c r="I86" s="200"/>
    </row>
    <row r="87" spans="1:10" ht="12.9" customHeight="1" x14ac:dyDescent="0.25">
      <c r="A87" s="199"/>
      <c r="B87" s="163" t="s">
        <v>70</v>
      </c>
      <c r="C87" s="25"/>
      <c r="D87" s="148"/>
      <c r="E87" s="148"/>
      <c r="F87" s="148"/>
      <c r="G87" s="148"/>
      <c r="H87" s="148"/>
      <c r="I87" s="200"/>
    </row>
    <row r="88" spans="1:10" ht="12.9" customHeight="1" x14ac:dyDescent="0.25">
      <c r="A88" s="199"/>
      <c r="B88" s="163" t="s">
        <v>84</v>
      </c>
      <c r="C88" s="25"/>
      <c r="D88" s="148"/>
      <c r="E88" s="148"/>
      <c r="F88" s="148"/>
      <c r="G88" s="148"/>
      <c r="H88" s="148"/>
      <c r="I88" s="200"/>
    </row>
    <row r="89" spans="1:10" ht="12.9" customHeight="1" x14ac:dyDescent="0.25">
      <c r="A89" s="199"/>
      <c r="B89" s="163" t="s">
        <v>81</v>
      </c>
      <c r="C89" s="25"/>
      <c r="D89" s="148"/>
      <c r="E89" s="148"/>
      <c r="F89" s="148"/>
      <c r="G89" s="148"/>
      <c r="H89" s="148"/>
      <c r="I89" s="200"/>
    </row>
    <row r="90" spans="1:10" ht="12.9" customHeight="1" x14ac:dyDescent="0.25">
      <c r="A90" s="199"/>
      <c r="B90" s="163" t="s">
        <v>273</v>
      </c>
      <c r="C90" s="25"/>
      <c r="D90" s="148"/>
      <c r="E90" s="148"/>
      <c r="F90" s="148"/>
      <c r="G90" s="148"/>
      <c r="H90" s="148"/>
      <c r="I90" s="200"/>
    </row>
    <row r="91" spans="1:10" ht="12.75" customHeight="1" x14ac:dyDescent="0.25">
      <c r="A91" s="199"/>
      <c r="B91" s="163" t="s">
        <v>274</v>
      </c>
      <c r="C91" s="25"/>
      <c r="D91" s="148"/>
      <c r="E91" s="148"/>
      <c r="F91" s="148"/>
      <c r="G91" s="148"/>
      <c r="H91" s="148"/>
      <c r="I91" s="200"/>
    </row>
    <row r="92" spans="1:10" ht="12.9" customHeight="1" x14ac:dyDescent="0.25">
      <c r="A92" s="199"/>
      <c r="I92" s="200"/>
    </row>
    <row r="93" spans="1:10" ht="12.9" customHeight="1" x14ac:dyDescent="0.25">
      <c r="A93" s="199"/>
      <c r="I93" s="200"/>
    </row>
    <row r="94" spans="1:10" ht="12.9" customHeight="1" x14ac:dyDescent="0.25">
      <c r="A94" s="199"/>
      <c r="B94" s="146" t="s">
        <v>86</v>
      </c>
      <c r="F94" s="187"/>
      <c r="G94" s="187"/>
      <c r="H94" s="187"/>
      <c r="I94" s="200"/>
    </row>
    <row r="95" spans="1:10" ht="12.9" customHeight="1" x14ac:dyDescent="0.25">
      <c r="A95" s="199"/>
      <c r="F95" s="187"/>
      <c r="G95" s="187"/>
      <c r="H95" s="187"/>
      <c r="I95" s="200"/>
    </row>
    <row r="96" spans="1:10" ht="12.9" customHeight="1" x14ac:dyDescent="0.25">
      <c r="A96" s="199"/>
      <c r="B96" s="151" t="s">
        <v>209</v>
      </c>
      <c r="D96" s="15" t="s">
        <v>157</v>
      </c>
      <c r="F96" s="187"/>
      <c r="G96" s="187"/>
      <c r="H96" s="187"/>
      <c r="I96" s="200"/>
    </row>
    <row r="97" spans="1:9" ht="12.9" customHeight="1" x14ac:dyDescent="0.25">
      <c r="A97" s="199"/>
      <c r="B97" s="160" t="s">
        <v>204</v>
      </c>
      <c r="C97" s="25"/>
      <c r="D97" s="148"/>
      <c r="E97" s="25"/>
      <c r="F97" s="181">
        <f>'Buss, flyg, sjöfart'!D3*'Buss, flyg, sjöfart'!B3</f>
        <v>0</v>
      </c>
      <c r="G97" s="182">
        <f>'Buss, flyg, sjöfart'!J3</f>
        <v>0</v>
      </c>
      <c r="H97" s="187"/>
      <c r="I97" s="200"/>
    </row>
    <row r="98" spans="1:9" ht="12.9" customHeight="1" x14ac:dyDescent="0.25">
      <c r="A98" s="199"/>
      <c r="B98" s="160" t="s">
        <v>205</v>
      </c>
      <c r="C98" s="25"/>
      <c r="D98" s="148"/>
      <c r="E98" s="25"/>
      <c r="F98" s="181">
        <f>'Buss, flyg, sjöfart'!D4*'Buss, flyg, sjöfart'!B4</f>
        <v>0</v>
      </c>
      <c r="G98" s="182">
        <f>'Buss, flyg, sjöfart'!J4</f>
        <v>0</v>
      </c>
      <c r="H98" s="187"/>
      <c r="I98" s="200"/>
    </row>
    <row r="99" spans="1:9" ht="12.9" customHeight="1" x14ac:dyDescent="0.25">
      <c r="A99" s="199"/>
      <c r="B99" s="160" t="s">
        <v>206</v>
      </c>
      <c r="C99" s="25"/>
      <c r="D99" s="148"/>
      <c r="E99" s="25"/>
      <c r="F99" s="181">
        <f>'Buss, flyg, sjöfart'!D5*'Buss, flyg, sjöfart'!B5</f>
        <v>0</v>
      </c>
      <c r="G99" s="182">
        <f>'Buss, flyg, sjöfart'!J5</f>
        <v>0</v>
      </c>
      <c r="H99" s="187"/>
      <c r="I99" s="200"/>
    </row>
    <row r="100" spans="1:9" ht="12.9" customHeight="1" x14ac:dyDescent="0.25">
      <c r="A100" s="199"/>
      <c r="B100" s="160" t="s">
        <v>207</v>
      </c>
      <c r="C100" s="25"/>
      <c r="D100" s="148"/>
      <c r="E100" s="25"/>
      <c r="F100" s="181">
        <f>'Buss, flyg, sjöfart'!D6*'Buss, flyg, sjöfart'!B6</f>
        <v>0</v>
      </c>
      <c r="G100" s="182">
        <f>'Buss, flyg, sjöfart'!J6</f>
        <v>0</v>
      </c>
      <c r="H100" s="187"/>
      <c r="I100" s="200"/>
    </row>
    <row r="101" spans="1:9" ht="12.9" customHeight="1" x14ac:dyDescent="0.25">
      <c r="A101" s="199"/>
      <c r="B101" s="160" t="s">
        <v>208</v>
      </c>
      <c r="C101" s="25"/>
      <c r="D101" s="148"/>
      <c r="E101" s="25"/>
      <c r="F101" s="181">
        <f>'Buss, flyg, sjöfart'!D7*'Buss, flyg, sjöfart'!B7</f>
        <v>0</v>
      </c>
      <c r="G101" s="182">
        <f>'Buss, flyg, sjöfart'!J7</f>
        <v>0</v>
      </c>
      <c r="H101" s="187"/>
      <c r="I101" s="200"/>
    </row>
    <row r="102" spans="1:9" ht="12.9" customHeight="1" x14ac:dyDescent="0.25">
      <c r="A102" s="199"/>
      <c r="B102" s="160" t="s">
        <v>213</v>
      </c>
      <c r="C102" s="25"/>
      <c r="D102" s="148"/>
      <c r="E102" s="25"/>
      <c r="F102" s="181">
        <f>'Buss, flyg, sjöfart'!D8*'Buss, flyg, sjöfart'!B8</f>
        <v>0</v>
      </c>
      <c r="G102" s="182">
        <f>'Buss, flyg, sjöfart'!J8</f>
        <v>0</v>
      </c>
      <c r="H102" s="187"/>
      <c r="I102" s="200"/>
    </row>
    <row r="103" spans="1:9" ht="12.9" customHeight="1" x14ac:dyDescent="0.25">
      <c r="A103" s="199"/>
      <c r="B103" s="160" t="s">
        <v>214</v>
      </c>
      <c r="C103" s="25"/>
      <c r="D103" s="148"/>
      <c r="E103" s="25"/>
      <c r="F103" s="181">
        <f>'Buss, flyg, sjöfart'!D9*'Buss, flyg, sjöfart'!B9</f>
        <v>0</v>
      </c>
      <c r="G103" s="182">
        <f>'Buss, flyg, sjöfart'!J9</f>
        <v>0</v>
      </c>
      <c r="H103" s="187"/>
      <c r="I103" s="200"/>
    </row>
    <row r="104" spans="1:9" ht="12.9" customHeight="1" x14ac:dyDescent="0.25">
      <c r="A104" s="199"/>
      <c r="B104" s="160" t="s">
        <v>215</v>
      </c>
      <c r="C104" s="25"/>
      <c r="D104" s="148"/>
      <c r="E104" s="25"/>
      <c r="F104" s="181">
        <f>'Buss, flyg, sjöfart'!D10*'Buss, flyg, sjöfart'!B10</f>
        <v>0</v>
      </c>
      <c r="G104" s="182">
        <f>'Buss, flyg, sjöfart'!J10</f>
        <v>0</v>
      </c>
      <c r="H104" s="187"/>
      <c r="I104" s="200"/>
    </row>
    <row r="105" spans="1:9" ht="12.9" customHeight="1" x14ac:dyDescent="0.25">
      <c r="A105" s="199"/>
      <c r="B105" s="160" t="s">
        <v>216</v>
      </c>
      <c r="C105" s="25"/>
      <c r="D105" s="148"/>
      <c r="E105" s="25"/>
      <c r="F105" s="181">
        <f>'Buss, flyg, sjöfart'!D11*'Buss, flyg, sjöfart'!B11</f>
        <v>0</v>
      </c>
      <c r="G105" s="182">
        <f>'Buss, flyg, sjöfart'!J11</f>
        <v>0</v>
      </c>
      <c r="H105" s="187"/>
      <c r="I105" s="200"/>
    </row>
    <row r="106" spans="1:9" ht="12.9" customHeight="1" x14ac:dyDescent="0.25">
      <c r="A106" s="199"/>
      <c r="B106" s="160" t="s">
        <v>217</v>
      </c>
      <c r="C106" s="25"/>
      <c r="D106" s="148"/>
      <c r="E106" s="25"/>
      <c r="F106" s="181">
        <f>'Buss, flyg, sjöfart'!D12*'Buss, flyg, sjöfart'!B12</f>
        <v>0</v>
      </c>
      <c r="G106" s="182">
        <f>'Buss, flyg, sjöfart'!J12</f>
        <v>0</v>
      </c>
      <c r="H106" s="187"/>
      <c r="I106" s="200"/>
    </row>
    <row r="107" spans="1:9" ht="12.9" customHeight="1" x14ac:dyDescent="0.25">
      <c r="A107" s="199"/>
      <c r="B107" s="160" t="s">
        <v>218</v>
      </c>
      <c r="C107" s="25"/>
      <c r="D107" s="148"/>
      <c r="E107" s="25"/>
      <c r="F107" s="181">
        <f>'Buss, flyg, sjöfart'!D13*'Buss, flyg, sjöfart'!B13</f>
        <v>0</v>
      </c>
      <c r="G107" s="182">
        <f>'Buss, flyg, sjöfart'!J13</f>
        <v>0</v>
      </c>
      <c r="H107" s="187"/>
      <c r="I107" s="200"/>
    </row>
    <row r="108" spans="1:9" ht="12.9" customHeight="1" x14ac:dyDescent="0.25">
      <c r="A108" s="199"/>
      <c r="B108" s="160" t="s">
        <v>219</v>
      </c>
      <c r="C108" s="25"/>
      <c r="D108" s="148"/>
      <c r="E108" s="25"/>
      <c r="F108" s="181">
        <f>'Buss, flyg, sjöfart'!D14*'Buss, flyg, sjöfart'!B14</f>
        <v>0</v>
      </c>
      <c r="G108" s="182">
        <f>'Buss, flyg, sjöfart'!J14</f>
        <v>0</v>
      </c>
      <c r="H108" s="187"/>
      <c r="I108" s="200"/>
    </row>
    <row r="109" spans="1:9" ht="12.9" customHeight="1" x14ac:dyDescent="0.25">
      <c r="A109" s="199"/>
      <c r="B109" s="160" t="s">
        <v>220</v>
      </c>
      <c r="C109" s="25"/>
      <c r="D109" s="148"/>
      <c r="E109" s="25"/>
      <c r="F109" s="181">
        <f>'Buss, flyg, sjöfart'!D15*'Buss, flyg, sjöfart'!B15</f>
        <v>0</v>
      </c>
      <c r="G109" s="182">
        <f>'Buss, flyg, sjöfart'!J15</f>
        <v>0</v>
      </c>
      <c r="H109" s="187"/>
      <c r="I109" s="200"/>
    </row>
    <row r="110" spans="1:9" ht="12.9" customHeight="1" x14ac:dyDescent="0.25">
      <c r="A110" s="199"/>
      <c r="B110" s="160" t="s">
        <v>221</v>
      </c>
      <c r="C110" s="25"/>
      <c r="D110" s="148"/>
      <c r="E110" s="25"/>
      <c r="F110" s="181">
        <f>'Buss, flyg, sjöfart'!D16*'Buss, flyg, sjöfart'!B16</f>
        <v>0</v>
      </c>
      <c r="G110" s="182">
        <f>'Buss, flyg, sjöfart'!J16</f>
        <v>0</v>
      </c>
      <c r="H110" s="187"/>
      <c r="I110" s="200"/>
    </row>
    <row r="111" spans="1:9" ht="12.9" customHeight="1" x14ac:dyDescent="0.25">
      <c r="A111" s="199"/>
      <c r="B111" s="160" t="s">
        <v>222</v>
      </c>
      <c r="C111" s="25"/>
      <c r="D111" s="148"/>
      <c r="E111" s="25"/>
      <c r="F111" s="181">
        <f>'Buss, flyg, sjöfart'!D17*'Buss, flyg, sjöfart'!B17</f>
        <v>0</v>
      </c>
      <c r="G111" s="182">
        <f>'Buss, flyg, sjöfart'!J17</f>
        <v>0</v>
      </c>
      <c r="H111" s="187"/>
      <c r="I111" s="200"/>
    </row>
    <row r="112" spans="1:9" ht="12.9" customHeight="1" x14ac:dyDescent="0.25">
      <c r="A112" s="199"/>
      <c r="B112" s="160" t="s">
        <v>223</v>
      </c>
      <c r="C112" s="25"/>
      <c r="D112" s="148"/>
      <c r="E112" s="25"/>
      <c r="F112" s="181">
        <f>'Buss, flyg, sjöfart'!D18*'Buss, flyg, sjöfart'!B18</f>
        <v>0</v>
      </c>
      <c r="G112" s="182">
        <f>'Buss, flyg, sjöfart'!J18</f>
        <v>0</v>
      </c>
      <c r="H112" s="187"/>
      <c r="I112" s="200"/>
    </row>
    <row r="113" spans="1:9" ht="12.9" customHeight="1" x14ac:dyDescent="0.25">
      <c r="A113" s="199"/>
      <c r="B113" s="160" t="s">
        <v>224</v>
      </c>
      <c r="C113" s="25"/>
      <c r="D113" s="148"/>
      <c r="E113" s="25"/>
      <c r="F113" s="181">
        <f>'Buss, flyg, sjöfart'!D19*'Buss, flyg, sjöfart'!B19</f>
        <v>0</v>
      </c>
      <c r="G113" s="182">
        <f>'Buss, flyg, sjöfart'!J19</f>
        <v>0</v>
      </c>
      <c r="H113" s="187"/>
      <c r="I113" s="200"/>
    </row>
    <row r="114" spans="1:9" ht="12.9" customHeight="1" x14ac:dyDescent="0.25">
      <c r="A114" s="199"/>
      <c r="B114" s="160" t="s">
        <v>225</v>
      </c>
      <c r="C114" s="25"/>
      <c r="D114" s="148"/>
      <c r="E114" s="25"/>
      <c r="F114" s="181">
        <f>'Buss, flyg, sjöfart'!D20*'Buss, flyg, sjöfart'!B20</f>
        <v>0</v>
      </c>
      <c r="G114" s="182">
        <f>'Buss, flyg, sjöfart'!J20</f>
        <v>0</v>
      </c>
      <c r="H114" s="187"/>
      <c r="I114" s="200"/>
    </row>
    <row r="115" spans="1:9" ht="12.9" customHeight="1" x14ac:dyDescent="0.25">
      <c r="A115" s="199"/>
      <c r="B115" s="160" t="s">
        <v>226</v>
      </c>
      <c r="C115" s="25"/>
      <c r="D115" s="148"/>
      <c r="E115" s="25"/>
      <c r="F115" s="181">
        <f>'Buss, flyg, sjöfart'!D21*'Buss, flyg, sjöfart'!B21</f>
        <v>0</v>
      </c>
      <c r="G115" s="182">
        <f>'Buss, flyg, sjöfart'!J21</f>
        <v>0</v>
      </c>
      <c r="H115" s="187"/>
      <c r="I115" s="200"/>
    </row>
    <row r="116" spans="1:9" ht="12.9" customHeight="1" x14ac:dyDescent="0.25">
      <c r="A116" s="199"/>
      <c r="B116" s="160" t="s">
        <v>227</v>
      </c>
      <c r="C116" s="25"/>
      <c r="D116" s="148"/>
      <c r="E116" s="25"/>
      <c r="F116" s="181">
        <f>'Buss, flyg, sjöfart'!D22*'Buss, flyg, sjöfart'!B22</f>
        <v>0</v>
      </c>
      <c r="G116" s="182">
        <f>'Buss, flyg, sjöfart'!J22</f>
        <v>0</v>
      </c>
      <c r="H116" s="187"/>
      <c r="I116" s="200"/>
    </row>
    <row r="117" spans="1:9" ht="12.9" customHeight="1" x14ac:dyDescent="0.25">
      <c r="A117" s="199"/>
      <c r="B117" s="160" t="s">
        <v>228</v>
      </c>
      <c r="C117" s="25"/>
      <c r="D117" s="148"/>
      <c r="E117" s="25"/>
      <c r="F117" s="181">
        <f>'Buss, flyg, sjöfart'!D23*'Buss, flyg, sjöfart'!B23</f>
        <v>0</v>
      </c>
      <c r="G117" s="182">
        <f>'Buss, flyg, sjöfart'!J23</f>
        <v>0</v>
      </c>
      <c r="H117" s="187"/>
      <c r="I117" s="200"/>
    </row>
    <row r="118" spans="1:9" ht="12.9" customHeight="1" x14ac:dyDescent="0.25">
      <c r="A118" s="199"/>
      <c r="B118" s="160" t="s">
        <v>229</v>
      </c>
      <c r="C118" s="25"/>
      <c r="D118" s="148"/>
      <c r="E118" s="25"/>
      <c r="F118" s="181">
        <f>'Buss, flyg, sjöfart'!D24*'Buss, flyg, sjöfart'!B24</f>
        <v>0</v>
      </c>
      <c r="G118" s="182">
        <f>'Buss, flyg, sjöfart'!J24</f>
        <v>0</v>
      </c>
      <c r="H118" s="187"/>
      <c r="I118" s="200"/>
    </row>
    <row r="119" spans="1:9" ht="12.9" customHeight="1" x14ac:dyDescent="0.25">
      <c r="A119" s="199"/>
      <c r="B119" s="160" t="s">
        <v>230</v>
      </c>
      <c r="C119" s="25"/>
      <c r="D119" s="148"/>
      <c r="E119" s="25"/>
      <c r="F119" s="181">
        <f>'Buss, flyg, sjöfart'!D25*'Buss, flyg, sjöfart'!B25</f>
        <v>0</v>
      </c>
      <c r="G119" s="182">
        <f>'Buss, flyg, sjöfart'!J25</f>
        <v>0</v>
      </c>
      <c r="H119" s="187"/>
      <c r="I119" s="200"/>
    </row>
    <row r="120" spans="1:9" ht="12.9" customHeight="1" x14ac:dyDescent="0.25">
      <c r="A120" s="199"/>
      <c r="B120" s="160" t="s">
        <v>231</v>
      </c>
      <c r="C120" s="25"/>
      <c r="D120" s="148"/>
      <c r="E120" s="25"/>
      <c r="F120" s="181">
        <f>'Buss, flyg, sjöfart'!D26*'Buss, flyg, sjöfart'!B26</f>
        <v>0</v>
      </c>
      <c r="G120" s="182">
        <f>'Buss, flyg, sjöfart'!J26</f>
        <v>0</v>
      </c>
      <c r="H120" s="187"/>
      <c r="I120" s="200"/>
    </row>
    <row r="121" spans="1:9" ht="12.9" customHeight="1" x14ac:dyDescent="0.25">
      <c r="A121" s="199"/>
      <c r="B121" s="160" t="s">
        <v>232</v>
      </c>
      <c r="C121" s="25"/>
      <c r="D121" s="148"/>
      <c r="E121" s="25"/>
      <c r="F121" s="181">
        <f>'Buss, flyg, sjöfart'!D27*'Buss, flyg, sjöfart'!B27</f>
        <v>0</v>
      </c>
      <c r="G121" s="182">
        <f>'Buss, flyg, sjöfart'!J27</f>
        <v>0</v>
      </c>
      <c r="H121" s="187"/>
      <c r="I121" s="200"/>
    </row>
    <row r="122" spans="1:9" ht="12.9" customHeight="1" x14ac:dyDescent="0.25">
      <c r="A122" s="199"/>
      <c r="B122" s="160" t="s">
        <v>233</v>
      </c>
      <c r="C122" s="25"/>
      <c r="D122" s="148"/>
      <c r="E122" s="25"/>
      <c r="F122" s="181">
        <f>'Buss, flyg, sjöfart'!D28*'Buss, flyg, sjöfart'!B28</f>
        <v>0</v>
      </c>
      <c r="G122" s="182">
        <f>'Buss, flyg, sjöfart'!J28</f>
        <v>0</v>
      </c>
      <c r="H122" s="187"/>
      <c r="I122" s="200"/>
    </row>
    <row r="123" spans="1:9" ht="12.75" customHeight="1" x14ac:dyDescent="0.25">
      <c r="A123" s="199"/>
      <c r="B123" s="160" t="s">
        <v>234</v>
      </c>
      <c r="C123" s="25"/>
      <c r="D123" s="148"/>
      <c r="E123" s="25"/>
      <c r="F123" s="181">
        <f>'Buss, flyg, sjöfart'!D29*'Buss, flyg, sjöfart'!B29</f>
        <v>0</v>
      </c>
      <c r="G123" s="182">
        <f>'Buss, flyg, sjöfart'!J29</f>
        <v>0</v>
      </c>
      <c r="H123" s="187"/>
      <c r="I123" s="200"/>
    </row>
    <row r="124" spans="1:9" ht="12.9" customHeight="1" x14ac:dyDescent="0.25">
      <c r="A124" s="199"/>
      <c r="B124" s="157" t="s">
        <v>201</v>
      </c>
      <c r="C124" s="25"/>
      <c r="D124" s="148"/>
      <c r="E124" s="25"/>
      <c r="F124" s="181">
        <f>'Buss, flyg, sjöfart'!D30*'Buss, flyg, sjöfart'!B30</f>
        <v>0</v>
      </c>
      <c r="G124" s="182">
        <f>'Buss, flyg, sjöfart'!J30</f>
        <v>0</v>
      </c>
      <c r="H124" s="187"/>
      <c r="I124" s="200"/>
    </row>
    <row r="125" spans="1:9" ht="12.9" customHeight="1" x14ac:dyDescent="0.25">
      <c r="A125" s="199"/>
      <c r="B125" s="157" t="s">
        <v>202</v>
      </c>
      <c r="C125" s="25"/>
      <c r="D125" s="148"/>
      <c r="E125" s="25"/>
      <c r="F125" s="181">
        <f>'Buss, flyg, sjöfart'!D31*'Buss, flyg, sjöfart'!B31</f>
        <v>0</v>
      </c>
      <c r="G125" s="182">
        <f>'Buss, flyg, sjöfart'!J31</f>
        <v>0</v>
      </c>
      <c r="H125" s="187"/>
      <c r="I125" s="200"/>
    </row>
    <row r="126" spans="1:9" ht="12.9" customHeight="1" x14ac:dyDescent="0.25">
      <c r="A126" s="199"/>
      <c r="B126" s="81" t="s">
        <v>203</v>
      </c>
      <c r="F126" s="187"/>
      <c r="G126" s="187"/>
      <c r="H126" s="187"/>
      <c r="I126" s="200"/>
    </row>
    <row r="127" spans="1:9" ht="12.9" customHeight="1" x14ac:dyDescent="0.25">
      <c r="A127" s="199"/>
      <c r="B127" s="81"/>
      <c r="F127" s="187"/>
      <c r="G127" s="187"/>
      <c r="H127" s="187"/>
      <c r="I127" s="200"/>
    </row>
    <row r="128" spans="1:9" ht="12.9" customHeight="1" x14ac:dyDescent="0.25">
      <c r="A128" s="199"/>
      <c r="B128" s="240" t="s">
        <v>254</v>
      </c>
      <c r="F128" s="187"/>
      <c r="G128" s="187"/>
      <c r="H128" s="187"/>
      <c r="I128" s="200"/>
    </row>
    <row r="129" spans="1:9" ht="12.9" customHeight="1" x14ac:dyDescent="0.25">
      <c r="A129" s="199"/>
      <c r="B129" s="153" t="s">
        <v>253</v>
      </c>
      <c r="D129" s="15" t="s">
        <v>157</v>
      </c>
      <c r="F129" s="187"/>
      <c r="G129" s="187"/>
      <c r="H129" s="187"/>
      <c r="I129" s="200"/>
    </row>
    <row r="130" spans="1:9" ht="12.9" customHeight="1" x14ac:dyDescent="0.25">
      <c r="A130" s="199"/>
      <c r="B130" s="157" t="s">
        <v>101</v>
      </c>
      <c r="C130" s="25"/>
      <c r="D130" s="148"/>
      <c r="E130" s="25"/>
      <c r="F130" s="181">
        <f>'Buss, flyg, sjöfart'!D38*'Buss, flyg, sjöfart'!B38</f>
        <v>0</v>
      </c>
      <c r="G130" s="182">
        <f>'Buss, flyg, sjöfart'!J38</f>
        <v>0</v>
      </c>
      <c r="H130" s="187"/>
      <c r="I130" s="200"/>
    </row>
    <row r="131" spans="1:9" ht="12.9" customHeight="1" x14ac:dyDescent="0.25">
      <c r="A131" s="199"/>
      <c r="B131" s="157" t="s">
        <v>102</v>
      </c>
      <c r="C131" s="25"/>
      <c r="D131" s="148"/>
      <c r="E131" s="25"/>
      <c r="F131" s="181">
        <f>'Buss, flyg, sjöfart'!D39*'Buss, flyg, sjöfart'!B39</f>
        <v>0</v>
      </c>
      <c r="G131" s="182">
        <f>'Buss, flyg, sjöfart'!J39</f>
        <v>0</v>
      </c>
      <c r="H131" s="187"/>
      <c r="I131" s="200"/>
    </row>
    <row r="132" spans="1:9" ht="12.9" customHeight="1" x14ac:dyDescent="0.25">
      <c r="A132" s="199"/>
      <c r="B132" s="157" t="s">
        <v>103</v>
      </c>
      <c r="C132" s="25"/>
      <c r="D132" s="148"/>
      <c r="E132" s="25"/>
      <c r="F132" s="181">
        <f>'Buss, flyg, sjöfart'!D40*'Buss, flyg, sjöfart'!B40</f>
        <v>0</v>
      </c>
      <c r="G132" s="182">
        <f>'Buss, flyg, sjöfart'!J40</f>
        <v>0</v>
      </c>
      <c r="H132" s="187"/>
      <c r="I132" s="200"/>
    </row>
    <row r="133" spans="1:9" ht="12.9" customHeight="1" x14ac:dyDescent="0.25">
      <c r="A133" s="199"/>
      <c r="B133" s="157" t="s">
        <v>106</v>
      </c>
      <c r="C133" s="25"/>
      <c r="D133" s="148"/>
      <c r="E133" s="25"/>
      <c r="F133" s="181">
        <f>'Buss, flyg, sjöfart'!D41*'Buss, flyg, sjöfart'!B41</f>
        <v>0</v>
      </c>
      <c r="G133" s="182">
        <f>'Buss, flyg, sjöfart'!J41</f>
        <v>0</v>
      </c>
      <c r="H133" s="187"/>
      <c r="I133" s="200"/>
    </row>
    <row r="134" spans="1:9" ht="12.9" customHeight="1" x14ac:dyDescent="0.25">
      <c r="A134" s="199"/>
      <c r="B134" s="157" t="s">
        <v>104</v>
      </c>
      <c r="C134" s="25"/>
      <c r="D134" s="148"/>
      <c r="E134" s="25"/>
      <c r="F134" s="181">
        <f>'Buss, flyg, sjöfart'!D42*'Buss, flyg, sjöfart'!B42</f>
        <v>0</v>
      </c>
      <c r="G134" s="182">
        <f>'Buss, flyg, sjöfart'!J42</f>
        <v>0</v>
      </c>
      <c r="H134" s="187"/>
      <c r="I134" s="200"/>
    </row>
    <row r="135" spans="1:9" ht="12.9" customHeight="1" x14ac:dyDescent="0.25">
      <c r="A135" s="199"/>
      <c r="B135" s="157" t="s">
        <v>107</v>
      </c>
      <c r="C135" s="25"/>
      <c r="D135" s="148"/>
      <c r="E135" s="25"/>
      <c r="F135" s="181">
        <f>'Buss, flyg, sjöfart'!D43*'Buss, flyg, sjöfart'!B43</f>
        <v>0</v>
      </c>
      <c r="G135" s="182">
        <f>'Buss, flyg, sjöfart'!J43</f>
        <v>0</v>
      </c>
      <c r="H135" s="187"/>
      <c r="I135" s="200"/>
    </row>
    <row r="136" spans="1:9" ht="12.9" customHeight="1" x14ac:dyDescent="0.25">
      <c r="A136" s="199"/>
      <c r="B136" s="157" t="s">
        <v>105</v>
      </c>
      <c r="C136" s="25"/>
      <c r="D136" s="148"/>
      <c r="E136" s="25"/>
      <c r="F136" s="181">
        <f>'Buss, flyg, sjöfart'!D44*'Buss, flyg, sjöfart'!B44</f>
        <v>0</v>
      </c>
      <c r="G136" s="182">
        <f>'Buss, flyg, sjöfart'!J44</f>
        <v>0</v>
      </c>
      <c r="H136" s="187"/>
      <c r="I136" s="200"/>
    </row>
    <row r="137" spans="1:9" ht="12.9" customHeight="1" x14ac:dyDescent="0.25">
      <c r="A137" s="199"/>
      <c r="B137" s="157" t="s">
        <v>113</v>
      </c>
      <c r="C137" s="25"/>
      <c r="D137" s="148"/>
      <c r="E137" s="25"/>
      <c r="F137" s="181">
        <f>'Buss, flyg, sjöfart'!D45*'Buss, flyg, sjöfart'!B45</f>
        <v>0</v>
      </c>
      <c r="G137" s="182">
        <f>'Buss, flyg, sjöfart'!J45</f>
        <v>0</v>
      </c>
      <c r="H137" s="187"/>
      <c r="I137" s="200"/>
    </row>
    <row r="138" spans="1:9" ht="12.9" customHeight="1" x14ac:dyDescent="0.25">
      <c r="A138" s="199"/>
      <c r="B138" s="30"/>
      <c r="F138" s="187"/>
      <c r="G138" s="187"/>
      <c r="H138" s="187"/>
      <c r="I138" s="200"/>
    </row>
    <row r="139" spans="1:9" ht="12.9" customHeight="1" x14ac:dyDescent="0.25">
      <c r="A139" s="199"/>
      <c r="B139" s="153" t="s">
        <v>158</v>
      </c>
      <c r="D139" s="15" t="s">
        <v>157</v>
      </c>
      <c r="F139" s="187"/>
      <c r="G139" s="187"/>
      <c r="H139" s="187"/>
      <c r="I139" s="200"/>
    </row>
    <row r="140" spans="1:9" ht="12.9" customHeight="1" x14ac:dyDescent="0.25">
      <c r="A140" s="199"/>
      <c r="B140" s="157" t="s">
        <v>101</v>
      </c>
      <c r="C140" s="25"/>
      <c r="D140" s="148"/>
      <c r="E140" s="25"/>
      <c r="F140" s="181">
        <f>'Buss, flyg, sjöfart'!D51*'Buss, flyg, sjöfart'!B51</f>
        <v>0</v>
      </c>
      <c r="G140" s="182">
        <f>'Buss, flyg, sjöfart'!J51</f>
        <v>0</v>
      </c>
      <c r="H140" s="187"/>
      <c r="I140" s="200"/>
    </row>
    <row r="141" spans="1:9" ht="12.9" customHeight="1" x14ac:dyDescent="0.25">
      <c r="A141" s="199"/>
      <c r="B141" s="157" t="s">
        <v>102</v>
      </c>
      <c r="C141" s="25"/>
      <c r="D141" s="148"/>
      <c r="E141" s="25"/>
      <c r="F141" s="181">
        <f>'Buss, flyg, sjöfart'!D52*'Buss, flyg, sjöfart'!B52</f>
        <v>0</v>
      </c>
      <c r="G141" s="182">
        <f>'Buss, flyg, sjöfart'!J52</f>
        <v>0</v>
      </c>
      <c r="H141" s="187"/>
      <c r="I141" s="200"/>
    </row>
    <row r="142" spans="1:9" ht="12.9" customHeight="1" x14ac:dyDescent="0.25">
      <c r="A142" s="199"/>
      <c r="B142" s="157" t="s">
        <v>103</v>
      </c>
      <c r="C142" s="25"/>
      <c r="D142" s="148"/>
      <c r="E142" s="25"/>
      <c r="F142" s="181">
        <f>'Buss, flyg, sjöfart'!D53*'Buss, flyg, sjöfart'!B53</f>
        <v>0</v>
      </c>
      <c r="G142" s="182">
        <f>'Buss, flyg, sjöfart'!J53</f>
        <v>0</v>
      </c>
      <c r="H142" s="187"/>
      <c r="I142" s="200"/>
    </row>
    <row r="143" spans="1:9" ht="12.9" customHeight="1" x14ac:dyDescent="0.25">
      <c r="A143" s="199"/>
      <c r="B143" s="157" t="s">
        <v>106</v>
      </c>
      <c r="C143" s="25"/>
      <c r="D143" s="148"/>
      <c r="E143" s="25"/>
      <c r="F143" s="181">
        <f>'Buss, flyg, sjöfart'!D54*'Buss, flyg, sjöfart'!B54</f>
        <v>0</v>
      </c>
      <c r="G143" s="182">
        <f>'Buss, flyg, sjöfart'!J54</f>
        <v>0</v>
      </c>
      <c r="H143" s="187"/>
      <c r="I143" s="200"/>
    </row>
    <row r="144" spans="1:9" ht="12.9" customHeight="1" x14ac:dyDescent="0.25">
      <c r="A144" s="199"/>
      <c r="B144" s="157" t="s">
        <v>104</v>
      </c>
      <c r="C144" s="25"/>
      <c r="D144" s="148"/>
      <c r="E144" s="25"/>
      <c r="F144" s="181">
        <f>'Buss, flyg, sjöfart'!D55*'Buss, flyg, sjöfart'!B55</f>
        <v>0</v>
      </c>
      <c r="G144" s="182">
        <f>'Buss, flyg, sjöfart'!J55</f>
        <v>0</v>
      </c>
      <c r="H144" s="187"/>
      <c r="I144" s="200"/>
    </row>
    <row r="145" spans="1:9" ht="12.9" customHeight="1" x14ac:dyDescent="0.25">
      <c r="A145" s="199"/>
      <c r="B145" s="157" t="s">
        <v>107</v>
      </c>
      <c r="C145" s="25"/>
      <c r="D145" s="148"/>
      <c r="E145" s="25"/>
      <c r="F145" s="181">
        <f>'Buss, flyg, sjöfart'!D56*'Buss, flyg, sjöfart'!B56</f>
        <v>0</v>
      </c>
      <c r="G145" s="182">
        <f>'Buss, flyg, sjöfart'!J56</f>
        <v>0</v>
      </c>
      <c r="H145" s="187"/>
      <c r="I145" s="200"/>
    </row>
    <row r="146" spans="1:9" ht="12.9" customHeight="1" x14ac:dyDescent="0.25">
      <c r="A146" s="199"/>
      <c r="B146" s="157" t="s">
        <v>105</v>
      </c>
      <c r="C146" s="25"/>
      <c r="D146" s="148"/>
      <c r="E146" s="25"/>
      <c r="F146" s="181">
        <f>'Buss, flyg, sjöfart'!D57*'Buss, flyg, sjöfart'!B57</f>
        <v>0</v>
      </c>
      <c r="G146" s="182">
        <f>'Buss, flyg, sjöfart'!J57</f>
        <v>0</v>
      </c>
      <c r="H146" s="187"/>
      <c r="I146" s="200"/>
    </row>
    <row r="147" spans="1:9" ht="12.9" customHeight="1" x14ac:dyDescent="0.25">
      <c r="A147" s="199"/>
      <c r="B147" s="81" t="s">
        <v>126</v>
      </c>
      <c r="F147" s="187"/>
      <c r="G147" s="187"/>
      <c r="H147" s="187"/>
      <c r="I147" s="200"/>
    </row>
    <row r="148" spans="1:9" ht="12.9" customHeight="1" x14ac:dyDescent="0.25">
      <c r="A148" s="199"/>
      <c r="F148" s="187"/>
      <c r="G148" s="187"/>
      <c r="H148" s="187"/>
      <c r="I148" s="200"/>
    </row>
    <row r="149" spans="1:9" ht="12.9" customHeight="1" x14ac:dyDescent="0.25">
      <c r="A149" s="199"/>
      <c r="B149" s="154" t="s">
        <v>165</v>
      </c>
      <c r="F149" s="187"/>
      <c r="G149" s="187"/>
      <c r="H149" s="187"/>
      <c r="I149" s="200"/>
    </row>
    <row r="150" spans="1:9" ht="12.9" customHeight="1" x14ac:dyDescent="0.25">
      <c r="A150" s="199"/>
      <c r="B150" s="155" t="s">
        <v>134</v>
      </c>
      <c r="F150" s="187"/>
      <c r="G150" s="187"/>
      <c r="H150" s="187"/>
      <c r="I150" s="200"/>
    </row>
    <row r="151" spans="1:9" ht="12.9" customHeight="1" x14ac:dyDescent="0.25">
      <c r="A151" s="199"/>
      <c r="B151" s="229" t="s">
        <v>252</v>
      </c>
      <c r="D151" s="15"/>
      <c r="F151" s="187"/>
      <c r="G151" s="187"/>
      <c r="H151" s="187"/>
      <c r="I151" s="200"/>
    </row>
    <row r="152" spans="1:9" ht="12.9" customHeight="1" x14ac:dyDescent="0.25">
      <c r="A152" s="199"/>
      <c r="B152" s="229" t="s">
        <v>255</v>
      </c>
      <c r="D152" s="15"/>
      <c r="F152" s="187"/>
      <c r="G152" s="187"/>
      <c r="H152" s="187"/>
      <c r="I152" s="200"/>
    </row>
    <row r="153" spans="1:9" ht="12.9" customHeight="1" x14ac:dyDescent="0.25">
      <c r="A153" s="199"/>
      <c r="D153" s="15"/>
      <c r="F153" s="187"/>
      <c r="G153" s="187"/>
      <c r="H153" s="187"/>
      <c r="I153" s="200"/>
    </row>
    <row r="154" spans="1:9" ht="12.9" customHeight="1" x14ac:dyDescent="0.25">
      <c r="A154" s="199"/>
      <c r="B154" s="229" t="s">
        <v>247</v>
      </c>
      <c r="D154" s="15" t="s">
        <v>157</v>
      </c>
      <c r="F154" s="187"/>
      <c r="G154" s="232" t="s">
        <v>245</v>
      </c>
      <c r="H154" s="187"/>
      <c r="I154" s="200"/>
    </row>
    <row r="155" spans="1:9" ht="12.9" customHeight="1" x14ac:dyDescent="0.25">
      <c r="A155" s="199"/>
      <c r="B155" s="164" t="s">
        <v>131</v>
      </c>
      <c r="C155" s="25"/>
      <c r="D155" s="148"/>
      <c r="E155" s="25"/>
      <c r="F155" s="181">
        <f>'Buss, flyg, sjöfart'!D64*'Buss, flyg, sjöfart'!B64</f>
        <v>0</v>
      </c>
      <c r="G155" s="182">
        <f>'Buss, flyg, sjöfart'!J64</f>
        <v>0</v>
      </c>
      <c r="H155" s="187"/>
      <c r="I155" s="200"/>
    </row>
    <row r="156" spans="1:9" ht="12.9" customHeight="1" x14ac:dyDescent="0.25">
      <c r="A156" s="199"/>
      <c r="B156" s="164" t="s">
        <v>132</v>
      </c>
      <c r="C156" s="25"/>
      <c r="D156" s="148"/>
      <c r="E156" s="25"/>
      <c r="F156" s="181">
        <f>'Buss, flyg, sjöfart'!D65*'Buss, flyg, sjöfart'!B65</f>
        <v>0</v>
      </c>
      <c r="G156" s="182">
        <f>'Buss, flyg, sjöfart'!J65</f>
        <v>0</v>
      </c>
      <c r="H156" s="187"/>
      <c r="I156" s="200"/>
    </row>
    <row r="157" spans="1:9" ht="12.9" customHeight="1" x14ac:dyDescent="0.25">
      <c r="A157" s="199"/>
      <c r="B157" s="255" t="s">
        <v>263</v>
      </c>
      <c r="C157" s="51"/>
      <c r="D157" s="148"/>
      <c r="E157" s="51"/>
      <c r="F157" s="181">
        <f>'Buss, flyg, sjöfart'!D66*'Buss, flyg, sjöfart'!B66</f>
        <v>0</v>
      </c>
      <c r="G157" s="182">
        <f>'Buss, flyg, sjöfart'!J66</f>
        <v>0</v>
      </c>
      <c r="H157" s="187"/>
      <c r="I157" s="200"/>
    </row>
    <row r="158" spans="1:9" ht="12.9" customHeight="1" x14ac:dyDescent="0.25">
      <c r="A158" s="199"/>
      <c r="B158" s="255" t="s">
        <v>264</v>
      </c>
      <c r="C158" s="51"/>
      <c r="D158" s="148"/>
      <c r="E158" s="51"/>
      <c r="F158" s="181">
        <f>'Buss, flyg, sjöfart'!D67*'Buss, flyg, sjöfart'!B67</f>
        <v>0</v>
      </c>
      <c r="G158" s="182">
        <f>'Buss, flyg, sjöfart'!J67</f>
        <v>0</v>
      </c>
      <c r="H158" s="187"/>
      <c r="I158" s="200"/>
    </row>
    <row r="159" spans="1:9" ht="12.9" customHeight="1" x14ac:dyDescent="0.25">
      <c r="A159" s="199"/>
      <c r="B159" s="164" t="s">
        <v>133</v>
      </c>
      <c r="C159" s="25"/>
      <c r="D159" s="148"/>
      <c r="E159" s="25"/>
      <c r="F159" s="181">
        <f>'Buss, flyg, sjöfart'!D68*'Buss, flyg, sjöfart'!B68</f>
        <v>0</v>
      </c>
      <c r="G159" s="182">
        <f>'Buss, flyg, sjöfart'!J68</f>
        <v>0</v>
      </c>
      <c r="H159" s="187"/>
      <c r="I159" s="200"/>
    </row>
    <row r="160" spans="1:9" ht="12.9" customHeight="1" x14ac:dyDescent="0.25">
      <c r="A160" s="199"/>
      <c r="B160" s="164" t="s">
        <v>135</v>
      </c>
      <c r="C160" s="25"/>
      <c r="D160" s="148"/>
      <c r="E160" s="25"/>
      <c r="F160" s="181">
        <f>'Buss, flyg, sjöfart'!D69*'Buss, flyg, sjöfart'!B69</f>
        <v>0</v>
      </c>
      <c r="G160" s="182">
        <f>'Buss, flyg, sjöfart'!J69</f>
        <v>0</v>
      </c>
      <c r="H160" s="187"/>
      <c r="I160" s="200"/>
    </row>
    <row r="161" spans="1:9" ht="12.9" customHeight="1" x14ac:dyDescent="0.25">
      <c r="A161" s="199"/>
      <c r="B161" s="164" t="s">
        <v>136</v>
      </c>
      <c r="C161" s="25"/>
      <c r="D161" s="148"/>
      <c r="E161" s="25"/>
      <c r="F161" s="181">
        <f>'Buss, flyg, sjöfart'!D70*'Buss, flyg, sjöfart'!B70</f>
        <v>0</v>
      </c>
      <c r="G161" s="182">
        <f>'Buss, flyg, sjöfart'!J70</f>
        <v>0</v>
      </c>
      <c r="H161" s="187"/>
      <c r="I161" s="200"/>
    </row>
    <row r="162" spans="1:9" ht="12.9" customHeight="1" x14ac:dyDescent="0.25">
      <c r="A162" s="199"/>
      <c r="B162" s="164" t="s">
        <v>137</v>
      </c>
      <c r="C162" s="25"/>
      <c r="D162" s="148"/>
      <c r="E162" s="25"/>
      <c r="F162" s="181">
        <f>'Buss, flyg, sjöfart'!D71*'Buss, flyg, sjöfart'!B71</f>
        <v>0</v>
      </c>
      <c r="G162" s="182">
        <f>'Buss, flyg, sjöfart'!J71</f>
        <v>0</v>
      </c>
      <c r="H162" s="187"/>
      <c r="I162" s="200"/>
    </row>
    <row r="163" spans="1:9" ht="12.9" customHeight="1" x14ac:dyDescent="0.25">
      <c r="A163" s="199"/>
      <c r="B163" s="223" t="s">
        <v>138</v>
      </c>
      <c r="C163" s="224"/>
      <c r="D163" s="148"/>
      <c r="E163" s="224"/>
      <c r="F163" s="225">
        <f>'Buss, flyg, sjöfart'!D72*'Buss, flyg, sjöfart'!B72</f>
        <v>0</v>
      </c>
      <c r="G163" s="182">
        <f>'Buss, flyg, sjöfart'!J72</f>
        <v>0</v>
      </c>
      <c r="H163" s="187"/>
      <c r="I163" s="200"/>
    </row>
    <row r="164" spans="1:9" ht="12.9" customHeight="1" x14ac:dyDescent="0.25">
      <c r="A164" s="199"/>
      <c r="B164" s="164" t="s">
        <v>212</v>
      </c>
      <c r="C164" s="25"/>
      <c r="D164" s="148"/>
      <c r="E164" s="25"/>
      <c r="F164" s="181">
        <f>'Buss, flyg, sjöfart'!D73*'Buss, flyg, sjöfart'!B73</f>
        <v>0</v>
      </c>
      <c r="G164" s="182">
        <f>'Buss, flyg, sjöfart'!J73</f>
        <v>0</v>
      </c>
      <c r="H164" s="187"/>
      <c r="I164" s="200"/>
    </row>
    <row r="165" spans="1:9" ht="12.9" customHeight="1" x14ac:dyDescent="0.25">
      <c r="B165" s="228" t="s">
        <v>243</v>
      </c>
      <c r="F165" s="187"/>
      <c r="G165" s="187"/>
      <c r="H165" s="187"/>
      <c r="I165" s="200"/>
    </row>
    <row r="166" spans="1:9" ht="12.9" customHeight="1" x14ac:dyDescent="0.25">
      <c r="B166" s="228"/>
      <c r="F166" s="187"/>
      <c r="G166" s="187"/>
      <c r="H166" s="187"/>
      <c r="I166" s="200"/>
    </row>
    <row r="167" spans="1:9" ht="12.9" customHeight="1" x14ac:dyDescent="0.25">
      <c r="A167" s="199"/>
      <c r="B167" s="229" t="s">
        <v>251</v>
      </c>
      <c r="D167" s="15" t="s">
        <v>157</v>
      </c>
      <c r="F167" s="187"/>
      <c r="G167" s="187"/>
      <c r="H167" s="187"/>
      <c r="I167" s="200"/>
    </row>
    <row r="168" spans="1:9" ht="12.9" customHeight="1" x14ac:dyDescent="0.25">
      <c r="A168" s="199"/>
      <c r="B168" s="164" t="s">
        <v>239</v>
      </c>
      <c r="C168" s="25"/>
      <c r="D168" s="148"/>
      <c r="E168" s="25"/>
      <c r="F168" s="181">
        <f>'Buss, flyg, sjöfart'!D75*'Buss, flyg, sjöfart'!B75</f>
        <v>0</v>
      </c>
      <c r="G168" s="182">
        <f>'Buss, flyg, sjöfart'!J75</f>
        <v>0</v>
      </c>
      <c r="H168" s="187"/>
      <c r="I168" s="200"/>
    </row>
    <row r="169" spans="1:9" ht="12.9" customHeight="1" x14ac:dyDescent="0.25">
      <c r="A169" s="199"/>
      <c r="B169" s="164" t="s">
        <v>240</v>
      </c>
      <c r="C169" s="227"/>
      <c r="D169" s="148"/>
      <c r="E169" s="227"/>
      <c r="F169" s="181">
        <f>'Buss, flyg, sjöfart'!D76*'Buss, flyg, sjöfart'!B76</f>
        <v>0</v>
      </c>
      <c r="G169" s="182">
        <f>'Buss, flyg, sjöfart'!J76</f>
        <v>0</v>
      </c>
      <c r="H169" s="187"/>
      <c r="I169" s="200"/>
    </row>
    <row r="170" spans="1:9" ht="12.9" customHeight="1" x14ac:dyDescent="0.25">
      <c r="A170" s="199"/>
      <c r="B170" s="226" t="s">
        <v>238</v>
      </c>
      <c r="C170" s="227"/>
      <c r="D170" s="148"/>
      <c r="E170" s="227"/>
      <c r="F170" s="181">
        <f>'Buss, flyg, sjöfart'!D77*'Buss, flyg, sjöfart'!B77</f>
        <v>0</v>
      </c>
      <c r="G170" s="182">
        <f>'Buss, flyg, sjöfart'!J77</f>
        <v>0</v>
      </c>
      <c r="H170" s="187"/>
      <c r="I170" s="200"/>
    </row>
    <row r="171" spans="1:9" ht="12.9" customHeight="1" x14ac:dyDescent="0.25">
      <c r="A171" s="199"/>
      <c r="B171" s="164" t="s">
        <v>241</v>
      </c>
      <c r="C171" s="25"/>
      <c r="D171" s="148"/>
      <c r="E171" s="25"/>
      <c r="F171" s="181">
        <f>'Buss, flyg, sjöfart'!D78*'Buss, flyg, sjöfart'!B78</f>
        <v>0</v>
      </c>
      <c r="G171" s="182">
        <f>'Buss, flyg, sjöfart'!J78</f>
        <v>0</v>
      </c>
      <c r="H171" s="187"/>
      <c r="I171" s="200"/>
    </row>
    <row r="172" spans="1:9" ht="12.9" customHeight="1" x14ac:dyDescent="0.25">
      <c r="A172" s="199"/>
      <c r="B172" s="228" t="s">
        <v>242</v>
      </c>
      <c r="F172" s="187"/>
      <c r="G172" s="187"/>
      <c r="H172" s="187"/>
      <c r="I172" s="200"/>
    </row>
    <row r="173" spans="1:9" ht="12.9" customHeight="1" x14ac:dyDescent="0.25">
      <c r="A173" s="199"/>
      <c r="B173" s="228"/>
      <c r="F173" s="187"/>
      <c r="G173" s="187"/>
      <c r="H173" s="187"/>
      <c r="I173" s="200"/>
    </row>
    <row r="174" spans="1:9" ht="12.9" customHeight="1" x14ac:dyDescent="0.25">
      <c r="A174" s="199"/>
      <c r="B174" s="231" t="s">
        <v>278</v>
      </c>
      <c r="F174" s="187"/>
      <c r="G174" s="187"/>
      <c r="H174" s="187"/>
      <c r="I174" s="200"/>
    </row>
    <row r="175" spans="1:9" ht="12.9" customHeight="1" x14ac:dyDescent="0.25">
      <c r="A175" s="199"/>
      <c r="B175" s="231" t="s">
        <v>279</v>
      </c>
      <c r="F175" s="187"/>
      <c r="G175" s="187"/>
      <c r="H175" s="187"/>
      <c r="I175" s="200"/>
    </row>
    <row r="176" spans="1:9" ht="12.9" customHeight="1" x14ac:dyDescent="0.25">
      <c r="A176" s="199"/>
      <c r="B176" s="231"/>
      <c r="D176" s="15" t="s">
        <v>157</v>
      </c>
      <c r="F176" s="187"/>
      <c r="G176" s="187"/>
      <c r="H176" s="187"/>
      <c r="I176" s="200"/>
    </row>
    <row r="177" spans="1:9" ht="12.9" customHeight="1" x14ac:dyDescent="0.25">
      <c r="A177" s="199"/>
      <c r="B177" s="219" t="s">
        <v>244</v>
      </c>
      <c r="C177" s="25"/>
      <c r="D177" s="220"/>
      <c r="E177" s="25"/>
      <c r="F177" s="221"/>
      <c r="G177" s="182">
        <f>'Buss, flyg, sjöfart'!J80</f>
        <v>0</v>
      </c>
      <c r="H177" s="187"/>
      <c r="I177" s="200"/>
    </row>
    <row r="178" spans="1:9" ht="12.9" customHeight="1" x14ac:dyDescent="0.25">
      <c r="A178" s="199"/>
      <c r="B178" s="219" t="s">
        <v>275</v>
      </c>
      <c r="C178" s="25"/>
      <c r="D178" s="222"/>
      <c r="E178" s="25"/>
      <c r="F178" s="230"/>
      <c r="G178" s="230"/>
      <c r="H178" s="187"/>
      <c r="I178" s="200"/>
    </row>
    <row r="179" spans="1:9" ht="12.9" customHeight="1" x14ac:dyDescent="0.25">
      <c r="A179" s="199"/>
      <c r="B179" s="265" t="s">
        <v>284</v>
      </c>
      <c r="D179" s="15"/>
      <c r="F179" s="264" t="s">
        <v>276</v>
      </c>
      <c r="G179" s="264" t="s">
        <v>277</v>
      </c>
      <c r="H179" s="187"/>
      <c r="I179" s="200"/>
    </row>
    <row r="180" spans="1:9" ht="12.9" customHeight="1" x14ac:dyDescent="0.25">
      <c r="A180" s="199"/>
      <c r="B180" s="279" t="s">
        <v>285</v>
      </c>
      <c r="F180" s="187"/>
      <c r="G180" s="187"/>
      <c r="H180" s="187"/>
      <c r="I180" s="200"/>
    </row>
    <row r="181" spans="1:9" ht="12.9" customHeight="1" x14ac:dyDescent="0.25">
      <c r="A181" s="199"/>
      <c r="F181" s="187"/>
      <c r="G181" s="187"/>
      <c r="H181" s="187"/>
      <c r="I181" s="200"/>
    </row>
    <row r="182" spans="1:9" ht="15.75" customHeight="1" x14ac:dyDescent="0.3">
      <c r="A182" s="199"/>
      <c r="B182" s="216" t="s">
        <v>282</v>
      </c>
      <c r="F182" s="187"/>
      <c r="G182" s="187"/>
      <c r="H182" s="187"/>
      <c r="I182" s="200"/>
    </row>
    <row r="183" spans="1:9" ht="39" customHeight="1" x14ac:dyDescent="0.25">
      <c r="A183" s="199"/>
      <c r="F183" s="278" t="s">
        <v>289</v>
      </c>
      <c r="G183" s="208" t="s">
        <v>291</v>
      </c>
      <c r="H183" s="187"/>
      <c r="I183" s="200"/>
    </row>
    <row r="184" spans="1:9" ht="12.9" customHeight="1" x14ac:dyDescent="0.25">
      <c r="A184" s="199"/>
      <c r="B184" s="151" t="s">
        <v>149</v>
      </c>
      <c r="D184" s="30" t="s">
        <v>268</v>
      </c>
      <c r="F184" s="187"/>
      <c r="G184" s="187"/>
      <c r="H184" s="187"/>
      <c r="I184" s="200"/>
    </row>
    <row r="185" spans="1:9" ht="12.9" customHeight="1" x14ac:dyDescent="0.25">
      <c r="A185" s="199"/>
      <c r="B185" s="158" t="s">
        <v>56</v>
      </c>
      <c r="C185" s="25"/>
      <c r="D185" s="148"/>
      <c r="E185" s="25"/>
      <c r="F185" s="181">
        <f>'Väg drivmedelsåtgång'!D14*'Väg drivmedelsåtgång'!B14</f>
        <v>0</v>
      </c>
      <c r="G185" s="182">
        <f>'Väg drivmedelsåtgång'!J14</f>
        <v>0</v>
      </c>
      <c r="H185" s="187"/>
      <c r="I185" s="200"/>
    </row>
    <row r="186" spans="1:9" ht="12.9" customHeight="1" x14ac:dyDescent="0.25">
      <c r="A186" s="199"/>
      <c r="B186" s="157" t="s">
        <v>122</v>
      </c>
      <c r="C186" s="25"/>
      <c r="D186" s="148"/>
      <c r="E186" s="25"/>
      <c r="F186" s="181">
        <f>'Väg drivmedelsåtgång'!D15*'Väg drivmedelsåtgång'!B15</f>
        <v>0</v>
      </c>
      <c r="G186" s="182">
        <f>'Väg drivmedelsåtgång'!J15</f>
        <v>0</v>
      </c>
      <c r="H186" s="187"/>
      <c r="I186" s="200"/>
    </row>
    <row r="187" spans="1:9" ht="12.9" customHeight="1" x14ac:dyDescent="0.25">
      <c r="A187" s="199"/>
      <c r="B187" s="157" t="s">
        <v>272</v>
      </c>
      <c r="C187" s="51"/>
      <c r="D187" s="148"/>
      <c r="E187" s="51"/>
      <c r="F187" s="181">
        <f>'Väg drivmedelsåtgång'!D16*'Väg drivmedelsåtgång'!B16</f>
        <v>0</v>
      </c>
      <c r="G187" s="182">
        <f>'Väg drivmedelsåtgång'!J16</f>
        <v>0</v>
      </c>
      <c r="H187" s="187"/>
      <c r="I187" s="200"/>
    </row>
    <row r="188" spans="1:9" ht="12.9" customHeight="1" x14ac:dyDescent="0.25">
      <c r="A188" s="199"/>
      <c r="B188" s="157" t="s">
        <v>267</v>
      </c>
      <c r="C188" s="51"/>
      <c r="D188" s="148"/>
      <c r="E188" s="51"/>
      <c r="F188" s="181">
        <f>'Väg drivmedelsåtgång'!D17*'Väg drivmedelsåtgång'!B17</f>
        <v>0</v>
      </c>
      <c r="G188" s="182">
        <f>'Väg drivmedelsåtgång'!J17</f>
        <v>0</v>
      </c>
      <c r="H188" s="187"/>
      <c r="I188" s="200"/>
    </row>
    <row r="189" spans="1:9" ht="12.9" customHeight="1" x14ac:dyDescent="0.25">
      <c r="A189" s="199"/>
      <c r="F189" s="187"/>
      <c r="G189" s="187"/>
      <c r="H189" s="187"/>
      <c r="I189" s="200"/>
    </row>
    <row r="190" spans="1:9" ht="12.9" customHeight="1" x14ac:dyDescent="0.25">
      <c r="A190" s="199"/>
      <c r="B190" s="153" t="s">
        <v>150</v>
      </c>
      <c r="C190" s="156" t="s">
        <v>34</v>
      </c>
      <c r="D190" s="15" t="s">
        <v>159</v>
      </c>
      <c r="F190" s="187"/>
      <c r="G190" s="187"/>
      <c r="H190" s="187"/>
      <c r="I190" s="200"/>
    </row>
    <row r="191" spans="1:9" ht="12.9" customHeight="1" x14ac:dyDescent="0.25">
      <c r="A191" s="199"/>
      <c r="B191" s="286" t="s">
        <v>22</v>
      </c>
      <c r="C191" s="165" t="s">
        <v>37</v>
      </c>
      <c r="D191" s="148"/>
      <c r="E191" s="25"/>
      <c r="F191" s="181">
        <f>'Arbetsmaskiner körtid'!E3*'Arbetsmaskiner körtid'!C3</f>
        <v>0</v>
      </c>
      <c r="G191" s="182">
        <f>'Arbetsmaskiner körtid'!K3</f>
        <v>0</v>
      </c>
      <c r="H191" s="187"/>
      <c r="I191" s="200"/>
    </row>
    <row r="192" spans="1:9" ht="12.9" customHeight="1" x14ac:dyDescent="0.25">
      <c r="A192" s="199"/>
      <c r="B192" s="286"/>
      <c r="C192" s="165" t="s">
        <v>38</v>
      </c>
      <c r="D192" s="148"/>
      <c r="E192" s="25"/>
      <c r="F192" s="181">
        <f>'Arbetsmaskiner körtid'!E4*'Arbetsmaskiner körtid'!C4</f>
        <v>0</v>
      </c>
      <c r="G192" s="182">
        <f>'Arbetsmaskiner körtid'!K4</f>
        <v>0</v>
      </c>
      <c r="H192" s="187"/>
      <c r="I192" s="200"/>
    </row>
    <row r="193" spans="1:9" ht="12.9" customHeight="1" x14ac:dyDescent="0.25">
      <c r="A193" s="199"/>
      <c r="B193" s="286"/>
      <c r="C193" s="165" t="s">
        <v>39</v>
      </c>
      <c r="D193" s="148"/>
      <c r="E193" s="25"/>
      <c r="F193" s="181">
        <f>'Arbetsmaskiner körtid'!E5*'Arbetsmaskiner körtid'!C5</f>
        <v>0</v>
      </c>
      <c r="G193" s="182">
        <f>'Arbetsmaskiner körtid'!K5</f>
        <v>0</v>
      </c>
      <c r="H193" s="187"/>
      <c r="I193" s="200"/>
    </row>
    <row r="194" spans="1:9" ht="12.9" customHeight="1" x14ac:dyDescent="0.25">
      <c r="A194" s="199"/>
      <c r="B194" s="286" t="s">
        <v>23</v>
      </c>
      <c r="C194" s="165" t="s">
        <v>37</v>
      </c>
      <c r="D194" s="148"/>
      <c r="E194" s="25"/>
      <c r="F194" s="181">
        <f>'Arbetsmaskiner körtid'!E6*'Arbetsmaskiner körtid'!C6</f>
        <v>0</v>
      </c>
      <c r="G194" s="182">
        <f>'Arbetsmaskiner körtid'!K6</f>
        <v>0</v>
      </c>
      <c r="H194" s="187"/>
      <c r="I194" s="200"/>
    </row>
    <row r="195" spans="1:9" ht="12.9" customHeight="1" x14ac:dyDescent="0.25">
      <c r="A195" s="199"/>
      <c r="B195" s="286"/>
      <c r="C195" s="165" t="s">
        <v>38</v>
      </c>
      <c r="D195" s="148"/>
      <c r="E195" s="25"/>
      <c r="F195" s="181">
        <f>'Arbetsmaskiner körtid'!E7*'Arbetsmaskiner körtid'!C7</f>
        <v>0</v>
      </c>
      <c r="G195" s="182">
        <f>'Arbetsmaskiner körtid'!K7</f>
        <v>0</v>
      </c>
      <c r="H195" s="187"/>
      <c r="I195" s="200"/>
    </row>
    <row r="196" spans="1:9" ht="12.9" customHeight="1" x14ac:dyDescent="0.25">
      <c r="A196" s="199"/>
      <c r="B196" s="286"/>
      <c r="C196" s="165" t="s">
        <v>39</v>
      </c>
      <c r="D196" s="148"/>
      <c r="E196" s="25"/>
      <c r="F196" s="181">
        <f>'Arbetsmaskiner körtid'!E8*'Arbetsmaskiner körtid'!C8</f>
        <v>0</v>
      </c>
      <c r="G196" s="182">
        <f>'Arbetsmaskiner körtid'!K8</f>
        <v>0</v>
      </c>
      <c r="H196" s="187"/>
      <c r="I196" s="200"/>
    </row>
    <row r="197" spans="1:9" ht="12.9" customHeight="1" x14ac:dyDescent="0.25">
      <c r="A197" s="199"/>
      <c r="B197" s="286" t="s">
        <v>24</v>
      </c>
      <c r="C197" s="165" t="s">
        <v>37</v>
      </c>
      <c r="D197" s="148"/>
      <c r="E197" s="25"/>
      <c r="F197" s="181">
        <f>'Arbetsmaskiner körtid'!E9*'Arbetsmaskiner körtid'!C9</f>
        <v>0</v>
      </c>
      <c r="G197" s="182">
        <f>'Arbetsmaskiner körtid'!K9</f>
        <v>0</v>
      </c>
      <c r="H197" s="187"/>
      <c r="I197" s="200"/>
    </row>
    <row r="198" spans="1:9" ht="12.9" customHeight="1" x14ac:dyDescent="0.25">
      <c r="A198" s="199"/>
      <c r="B198" s="286"/>
      <c r="C198" s="165" t="s">
        <v>38</v>
      </c>
      <c r="D198" s="148"/>
      <c r="E198" s="25"/>
      <c r="F198" s="181">
        <f>'Arbetsmaskiner körtid'!E10*'Arbetsmaskiner körtid'!C10</f>
        <v>0</v>
      </c>
      <c r="G198" s="182">
        <f>'Arbetsmaskiner körtid'!K10</f>
        <v>0</v>
      </c>
      <c r="H198" s="187"/>
      <c r="I198" s="200"/>
    </row>
    <row r="199" spans="1:9" ht="12.9" customHeight="1" x14ac:dyDescent="0.25">
      <c r="A199" s="199"/>
      <c r="B199" s="286"/>
      <c r="C199" s="165" t="s">
        <v>39</v>
      </c>
      <c r="D199" s="148"/>
      <c r="E199" s="25"/>
      <c r="F199" s="181">
        <f>'Arbetsmaskiner körtid'!E11*'Arbetsmaskiner körtid'!C11</f>
        <v>0</v>
      </c>
      <c r="G199" s="182">
        <f>'Arbetsmaskiner körtid'!K11</f>
        <v>0</v>
      </c>
      <c r="H199" s="187"/>
      <c r="I199" s="200"/>
    </row>
    <row r="200" spans="1:9" ht="12.9" customHeight="1" x14ac:dyDescent="0.25">
      <c r="A200" s="199"/>
      <c r="B200" s="286" t="s">
        <v>108</v>
      </c>
      <c r="C200" s="165" t="s">
        <v>37</v>
      </c>
      <c r="D200" s="148"/>
      <c r="E200" s="25"/>
      <c r="F200" s="181">
        <f>'Arbetsmaskiner körtid'!E12*'Arbetsmaskiner körtid'!C12</f>
        <v>0</v>
      </c>
      <c r="G200" s="182">
        <f>'Arbetsmaskiner körtid'!K12</f>
        <v>0</v>
      </c>
      <c r="H200" s="187"/>
      <c r="I200" s="200"/>
    </row>
    <row r="201" spans="1:9" ht="12.9" customHeight="1" x14ac:dyDescent="0.25">
      <c r="A201" s="199"/>
      <c r="B201" s="286"/>
      <c r="C201" s="165" t="s">
        <v>38</v>
      </c>
      <c r="D201" s="148"/>
      <c r="E201" s="25"/>
      <c r="F201" s="181">
        <f>'Arbetsmaskiner körtid'!E13*'Arbetsmaskiner körtid'!C13</f>
        <v>0</v>
      </c>
      <c r="G201" s="182">
        <f>'Arbetsmaskiner körtid'!K13</f>
        <v>0</v>
      </c>
      <c r="H201" s="187"/>
      <c r="I201" s="200"/>
    </row>
    <row r="202" spans="1:9" ht="12.9" customHeight="1" x14ac:dyDescent="0.25">
      <c r="A202" s="199"/>
      <c r="B202" s="286"/>
      <c r="C202" s="165" t="s">
        <v>39</v>
      </c>
      <c r="D202" s="148"/>
      <c r="E202" s="25"/>
      <c r="F202" s="181">
        <f>'Arbetsmaskiner körtid'!E14*'Arbetsmaskiner körtid'!C14</f>
        <v>0</v>
      </c>
      <c r="G202" s="182">
        <f>'Arbetsmaskiner körtid'!K14</f>
        <v>0</v>
      </c>
      <c r="H202" s="187"/>
      <c r="I202" s="200"/>
    </row>
    <row r="203" spans="1:9" ht="12.9" customHeight="1" x14ac:dyDescent="0.25">
      <c r="A203" s="199"/>
      <c r="B203" s="286" t="s">
        <v>25</v>
      </c>
      <c r="C203" s="165" t="s">
        <v>38</v>
      </c>
      <c r="D203" s="148"/>
      <c r="E203" s="25"/>
      <c r="F203" s="181">
        <f>'Arbetsmaskiner körtid'!E15*'Arbetsmaskiner körtid'!C15</f>
        <v>0</v>
      </c>
      <c r="G203" s="182">
        <f>'Arbetsmaskiner körtid'!K15</f>
        <v>0</v>
      </c>
      <c r="H203" s="187"/>
      <c r="I203" s="200"/>
    </row>
    <row r="204" spans="1:9" ht="12.9" customHeight="1" x14ac:dyDescent="0.25">
      <c r="A204" s="199"/>
      <c r="B204" s="286"/>
      <c r="C204" s="165" t="s">
        <v>39</v>
      </c>
      <c r="D204" s="148"/>
      <c r="E204" s="25"/>
      <c r="F204" s="181">
        <f>'Arbetsmaskiner körtid'!E16*'Arbetsmaskiner körtid'!C16</f>
        <v>0</v>
      </c>
      <c r="G204" s="182">
        <f>'Arbetsmaskiner körtid'!K16</f>
        <v>0</v>
      </c>
      <c r="H204" s="187"/>
      <c r="I204" s="200"/>
    </row>
    <row r="205" spans="1:9" ht="12.9" customHeight="1" x14ac:dyDescent="0.25">
      <c r="A205" s="199"/>
      <c r="B205" s="286" t="s">
        <v>26</v>
      </c>
      <c r="C205" s="165" t="s">
        <v>38</v>
      </c>
      <c r="D205" s="148"/>
      <c r="E205" s="25"/>
      <c r="F205" s="181">
        <f>'Arbetsmaskiner körtid'!E17*'Arbetsmaskiner körtid'!C17</f>
        <v>0</v>
      </c>
      <c r="G205" s="182">
        <f>'Arbetsmaskiner körtid'!K17</f>
        <v>0</v>
      </c>
      <c r="H205" s="187"/>
      <c r="I205" s="200"/>
    </row>
    <row r="206" spans="1:9" ht="12.9" customHeight="1" x14ac:dyDescent="0.25">
      <c r="A206" s="199"/>
      <c r="B206" s="286"/>
      <c r="C206" s="165" t="s">
        <v>39</v>
      </c>
      <c r="D206" s="148"/>
      <c r="E206" s="25"/>
      <c r="F206" s="181">
        <f>'Arbetsmaskiner körtid'!E18*'Arbetsmaskiner körtid'!C18</f>
        <v>0</v>
      </c>
      <c r="G206" s="182">
        <f>'Arbetsmaskiner körtid'!K18</f>
        <v>0</v>
      </c>
      <c r="H206" s="187"/>
      <c r="I206" s="200"/>
    </row>
    <row r="207" spans="1:9" ht="12.9" customHeight="1" x14ac:dyDescent="0.25">
      <c r="A207" s="199"/>
      <c r="B207" s="286" t="s">
        <v>27</v>
      </c>
      <c r="C207" s="165" t="s">
        <v>37</v>
      </c>
      <c r="D207" s="148"/>
      <c r="E207" s="25"/>
      <c r="F207" s="181">
        <f>'Arbetsmaskiner körtid'!E19*'Arbetsmaskiner körtid'!C19</f>
        <v>0</v>
      </c>
      <c r="G207" s="182">
        <f>'Arbetsmaskiner körtid'!K19</f>
        <v>0</v>
      </c>
      <c r="H207" s="187"/>
      <c r="I207" s="200"/>
    </row>
    <row r="208" spans="1:9" ht="12.9" customHeight="1" x14ac:dyDescent="0.25">
      <c r="A208" s="199"/>
      <c r="B208" s="286"/>
      <c r="C208" s="165" t="s">
        <v>38</v>
      </c>
      <c r="D208" s="148"/>
      <c r="E208" s="25"/>
      <c r="F208" s="181">
        <f>'Arbetsmaskiner körtid'!E20*'Arbetsmaskiner körtid'!C20</f>
        <v>0</v>
      </c>
      <c r="G208" s="182">
        <f>'Arbetsmaskiner körtid'!K20</f>
        <v>0</v>
      </c>
      <c r="H208" s="187"/>
      <c r="I208" s="200"/>
    </row>
    <row r="209" spans="1:9" ht="12.9" customHeight="1" x14ac:dyDescent="0.25">
      <c r="A209" s="199"/>
      <c r="B209" s="286"/>
      <c r="C209" s="165" t="s">
        <v>39</v>
      </c>
      <c r="D209" s="148"/>
      <c r="E209" s="25"/>
      <c r="F209" s="181">
        <f>'Arbetsmaskiner körtid'!E21*'Arbetsmaskiner körtid'!C21</f>
        <v>0</v>
      </c>
      <c r="G209" s="182">
        <f>'Arbetsmaskiner körtid'!K21</f>
        <v>0</v>
      </c>
      <c r="H209" s="187"/>
      <c r="I209" s="200"/>
    </row>
    <row r="210" spans="1:9" ht="12.9" customHeight="1" x14ac:dyDescent="0.25">
      <c r="A210" s="199"/>
      <c r="B210" s="286"/>
      <c r="C210" s="165" t="s">
        <v>109</v>
      </c>
      <c r="D210" s="148"/>
      <c r="E210" s="25"/>
      <c r="F210" s="181">
        <f>'Arbetsmaskiner körtid'!E22*'Arbetsmaskiner körtid'!C22</f>
        <v>0</v>
      </c>
      <c r="G210" s="182">
        <f>'Arbetsmaskiner körtid'!K22</f>
        <v>0</v>
      </c>
      <c r="H210" s="187"/>
      <c r="I210" s="200"/>
    </row>
    <row r="211" spans="1:9" ht="12.9" customHeight="1" x14ac:dyDescent="0.25">
      <c r="A211" s="199"/>
      <c r="B211" s="286" t="s">
        <v>28</v>
      </c>
      <c r="C211" s="165" t="s">
        <v>37</v>
      </c>
      <c r="D211" s="148"/>
      <c r="E211" s="25"/>
      <c r="F211" s="181">
        <f>'Arbetsmaskiner körtid'!E23*'Arbetsmaskiner körtid'!C23</f>
        <v>0</v>
      </c>
      <c r="G211" s="182">
        <f>'Arbetsmaskiner körtid'!K23</f>
        <v>0</v>
      </c>
      <c r="H211" s="187"/>
      <c r="I211" s="200"/>
    </row>
    <row r="212" spans="1:9" ht="12.9" customHeight="1" x14ac:dyDescent="0.25">
      <c r="A212" s="199"/>
      <c r="B212" s="286"/>
      <c r="C212" s="165" t="s">
        <v>38</v>
      </c>
      <c r="D212" s="148"/>
      <c r="E212" s="25"/>
      <c r="F212" s="181">
        <f>'Arbetsmaskiner körtid'!E24*'Arbetsmaskiner körtid'!C24</f>
        <v>0</v>
      </c>
      <c r="G212" s="182">
        <f>'Arbetsmaskiner körtid'!K24</f>
        <v>0</v>
      </c>
      <c r="H212" s="187"/>
      <c r="I212" s="200"/>
    </row>
    <row r="213" spans="1:9" ht="12.9" customHeight="1" x14ac:dyDescent="0.25">
      <c r="A213" s="199"/>
      <c r="B213" s="286" t="s">
        <v>29</v>
      </c>
      <c r="C213" s="165" t="s">
        <v>40</v>
      </c>
      <c r="D213" s="148"/>
      <c r="E213" s="25"/>
      <c r="F213" s="181">
        <f>'Arbetsmaskiner körtid'!E25*'Arbetsmaskiner körtid'!C25</f>
        <v>0</v>
      </c>
      <c r="G213" s="182">
        <f>'Arbetsmaskiner körtid'!K25</f>
        <v>0</v>
      </c>
      <c r="H213" s="187"/>
      <c r="I213" s="200"/>
    </row>
    <row r="214" spans="1:9" ht="12.9" customHeight="1" x14ac:dyDescent="0.25">
      <c r="A214" s="199"/>
      <c r="B214" s="286"/>
      <c r="C214" s="165" t="s">
        <v>37</v>
      </c>
      <c r="D214" s="148"/>
      <c r="E214" s="25"/>
      <c r="F214" s="181">
        <f>'Arbetsmaskiner körtid'!E26*'Arbetsmaskiner körtid'!C26</f>
        <v>0</v>
      </c>
      <c r="G214" s="182">
        <f>'Arbetsmaskiner körtid'!K26</f>
        <v>0</v>
      </c>
      <c r="H214" s="187"/>
      <c r="I214" s="200"/>
    </row>
    <row r="215" spans="1:9" ht="12.9" customHeight="1" x14ac:dyDescent="0.25">
      <c r="A215" s="199"/>
      <c r="B215" s="286"/>
      <c r="C215" s="165" t="s">
        <v>38</v>
      </c>
      <c r="D215" s="148"/>
      <c r="E215" s="25"/>
      <c r="F215" s="181">
        <f>'Arbetsmaskiner körtid'!E27*'Arbetsmaskiner körtid'!C27</f>
        <v>0</v>
      </c>
      <c r="G215" s="182">
        <f>'Arbetsmaskiner körtid'!K27</f>
        <v>0</v>
      </c>
      <c r="H215" s="187"/>
      <c r="I215" s="200"/>
    </row>
    <row r="216" spans="1:9" ht="12.9" customHeight="1" x14ac:dyDescent="0.25">
      <c r="A216" s="199"/>
      <c r="B216" s="286"/>
      <c r="C216" s="165" t="s">
        <v>39</v>
      </c>
      <c r="D216" s="148"/>
      <c r="E216" s="25"/>
      <c r="F216" s="181">
        <f>'Arbetsmaskiner körtid'!E28*'Arbetsmaskiner körtid'!C28</f>
        <v>0</v>
      </c>
      <c r="G216" s="182">
        <f>'Arbetsmaskiner körtid'!K28</f>
        <v>0</v>
      </c>
      <c r="H216" s="187"/>
      <c r="I216" s="200"/>
    </row>
    <row r="217" spans="1:9" ht="12.9" customHeight="1" x14ac:dyDescent="0.25">
      <c r="A217" s="199"/>
      <c r="B217" s="286" t="s">
        <v>30</v>
      </c>
      <c r="C217" s="165" t="s">
        <v>37</v>
      </c>
      <c r="D217" s="148"/>
      <c r="E217" s="25"/>
      <c r="F217" s="181">
        <f>'Arbetsmaskiner körtid'!E29*'Arbetsmaskiner körtid'!C29</f>
        <v>0</v>
      </c>
      <c r="G217" s="182">
        <f>'Arbetsmaskiner körtid'!K29</f>
        <v>0</v>
      </c>
      <c r="H217" s="187"/>
      <c r="I217" s="200"/>
    </row>
    <row r="218" spans="1:9" ht="12.9" customHeight="1" x14ac:dyDescent="0.25">
      <c r="A218" s="199"/>
      <c r="B218" s="286"/>
      <c r="C218" s="165" t="s">
        <v>38</v>
      </c>
      <c r="D218" s="148"/>
      <c r="E218" s="25"/>
      <c r="F218" s="181">
        <f>'Arbetsmaskiner körtid'!E30*'Arbetsmaskiner körtid'!C30</f>
        <v>0</v>
      </c>
      <c r="G218" s="182">
        <f>'Arbetsmaskiner körtid'!K30</f>
        <v>0</v>
      </c>
      <c r="H218" s="187"/>
      <c r="I218" s="200"/>
    </row>
    <row r="219" spans="1:9" ht="12.9" customHeight="1" x14ac:dyDescent="0.25">
      <c r="A219" s="199"/>
      <c r="B219" s="166" t="s">
        <v>31</v>
      </c>
      <c r="C219" s="165" t="s">
        <v>37</v>
      </c>
      <c r="D219" s="148"/>
      <c r="E219" s="25"/>
      <c r="F219" s="181">
        <f>'Arbetsmaskiner körtid'!E31*'Arbetsmaskiner körtid'!C31</f>
        <v>0</v>
      </c>
      <c r="G219" s="182">
        <f>'Arbetsmaskiner körtid'!K31</f>
        <v>0</v>
      </c>
      <c r="H219" s="187"/>
      <c r="I219" s="200"/>
    </row>
    <row r="220" spans="1:9" ht="12.9" customHeight="1" x14ac:dyDescent="0.25">
      <c r="A220" s="199"/>
      <c r="B220" s="286" t="s">
        <v>32</v>
      </c>
      <c r="C220" s="165" t="s">
        <v>38</v>
      </c>
      <c r="D220" s="148"/>
      <c r="E220" s="25"/>
      <c r="F220" s="181">
        <f>'Arbetsmaskiner körtid'!E32*'Arbetsmaskiner körtid'!C32</f>
        <v>0</v>
      </c>
      <c r="G220" s="182">
        <f>'Arbetsmaskiner körtid'!K32</f>
        <v>0</v>
      </c>
      <c r="H220" s="187"/>
      <c r="I220" s="200"/>
    </row>
    <row r="221" spans="1:9" ht="12.9" customHeight="1" x14ac:dyDescent="0.25">
      <c r="A221" s="199"/>
      <c r="B221" s="286"/>
      <c r="C221" s="165" t="s">
        <v>39</v>
      </c>
      <c r="D221" s="148"/>
      <c r="E221" s="25"/>
      <c r="F221" s="181">
        <f>'Arbetsmaskiner körtid'!E33*'Arbetsmaskiner körtid'!C33</f>
        <v>0</v>
      </c>
      <c r="G221" s="182">
        <f>'Arbetsmaskiner körtid'!K33</f>
        <v>0</v>
      </c>
      <c r="H221" s="187"/>
      <c r="I221" s="200"/>
    </row>
    <row r="222" spans="1:9" ht="12.9" customHeight="1" x14ac:dyDescent="0.25">
      <c r="A222" s="199"/>
      <c r="B222" s="166" t="s">
        <v>110</v>
      </c>
      <c r="C222" s="165" t="s">
        <v>109</v>
      </c>
      <c r="D222" s="148"/>
      <c r="E222" s="25"/>
      <c r="F222" s="181">
        <f>'Arbetsmaskiner körtid'!E34*'Arbetsmaskiner körtid'!C34</f>
        <v>0</v>
      </c>
      <c r="G222" s="182">
        <f>'Arbetsmaskiner körtid'!K34</f>
        <v>0</v>
      </c>
      <c r="H222" s="187"/>
      <c r="I222" s="200"/>
    </row>
    <row r="223" spans="1:9" ht="12.9" customHeight="1" x14ac:dyDescent="0.25">
      <c r="A223" s="199"/>
      <c r="B223" s="286" t="s">
        <v>33</v>
      </c>
      <c r="C223" s="165" t="s">
        <v>37</v>
      </c>
      <c r="D223" s="148"/>
      <c r="E223" s="25"/>
      <c r="F223" s="181">
        <f>'Arbetsmaskiner körtid'!E35*'Arbetsmaskiner körtid'!C35</f>
        <v>0</v>
      </c>
      <c r="G223" s="182">
        <f>'Arbetsmaskiner körtid'!K35</f>
        <v>0</v>
      </c>
      <c r="H223" s="187"/>
      <c r="I223" s="200"/>
    </row>
    <row r="224" spans="1:9" ht="12.9" customHeight="1" x14ac:dyDescent="0.25">
      <c r="A224" s="199"/>
      <c r="B224" s="286"/>
      <c r="C224" s="165" t="s">
        <v>38</v>
      </c>
      <c r="D224" s="148"/>
      <c r="E224" s="25"/>
      <c r="F224" s="181">
        <f>'Arbetsmaskiner körtid'!E36*'Arbetsmaskiner körtid'!C36</f>
        <v>0</v>
      </c>
      <c r="G224" s="182">
        <f>'Arbetsmaskiner körtid'!K36</f>
        <v>0</v>
      </c>
      <c r="H224" s="187"/>
      <c r="I224" s="200"/>
    </row>
    <row r="225" spans="1:9" ht="12.9" customHeight="1" x14ac:dyDescent="0.25">
      <c r="A225" s="199"/>
      <c r="B225" s="286"/>
      <c r="C225" s="165" t="s">
        <v>39</v>
      </c>
      <c r="D225" s="148"/>
      <c r="E225" s="25"/>
      <c r="F225" s="181">
        <f>'Arbetsmaskiner körtid'!E37*'Arbetsmaskiner körtid'!C37</f>
        <v>0</v>
      </c>
      <c r="G225" s="182">
        <f>'Arbetsmaskiner körtid'!K37</f>
        <v>0</v>
      </c>
      <c r="H225" s="187"/>
      <c r="I225" s="200"/>
    </row>
    <row r="226" spans="1:9" ht="12.9" customHeight="1" x14ac:dyDescent="0.25">
      <c r="A226" s="199"/>
      <c r="B226" s="286" t="s">
        <v>111</v>
      </c>
      <c r="C226" s="165" t="s">
        <v>37</v>
      </c>
      <c r="D226" s="148"/>
      <c r="E226" s="25"/>
      <c r="F226" s="181">
        <f>'Arbetsmaskiner körtid'!E38*'Arbetsmaskiner körtid'!C38</f>
        <v>0</v>
      </c>
      <c r="G226" s="182">
        <f>'Arbetsmaskiner körtid'!K38</f>
        <v>0</v>
      </c>
      <c r="H226" s="187"/>
      <c r="I226" s="200"/>
    </row>
    <row r="227" spans="1:9" ht="12.9" customHeight="1" x14ac:dyDescent="0.25">
      <c r="A227" s="199"/>
      <c r="B227" s="286"/>
      <c r="C227" s="165" t="s">
        <v>38</v>
      </c>
      <c r="D227" s="148"/>
      <c r="E227" s="25"/>
      <c r="F227" s="181">
        <f>'Arbetsmaskiner körtid'!E39*'Arbetsmaskiner körtid'!C39</f>
        <v>0</v>
      </c>
      <c r="G227" s="182">
        <f>'Arbetsmaskiner körtid'!K39</f>
        <v>0</v>
      </c>
      <c r="H227" s="187"/>
      <c r="I227" s="200"/>
    </row>
    <row r="228" spans="1:9" ht="12.9" customHeight="1" x14ac:dyDescent="0.25">
      <c r="A228" s="199"/>
      <c r="B228" s="286"/>
      <c r="C228" s="165" t="s">
        <v>39</v>
      </c>
      <c r="D228" s="148"/>
      <c r="E228" s="25"/>
      <c r="F228" s="181">
        <f>'Arbetsmaskiner körtid'!E40*'Arbetsmaskiner körtid'!C40</f>
        <v>0</v>
      </c>
      <c r="G228" s="182">
        <f>'Arbetsmaskiner körtid'!K40</f>
        <v>0</v>
      </c>
      <c r="H228" s="187"/>
      <c r="I228" s="200"/>
    </row>
    <row r="229" spans="1:9" ht="12.9" customHeight="1" x14ac:dyDescent="0.25">
      <c r="A229" s="199"/>
      <c r="I229" s="200"/>
    </row>
    <row r="230" spans="1:9" ht="12.9" customHeight="1" x14ac:dyDescent="0.25">
      <c r="A230" s="199"/>
      <c r="B230" s="193" t="s">
        <v>171</v>
      </c>
      <c r="I230" s="200"/>
    </row>
    <row r="231" spans="1:9" ht="12.9" customHeight="1" thickBot="1" x14ac:dyDescent="0.3">
      <c r="A231" s="202"/>
      <c r="B231" s="203"/>
      <c r="C231" s="203"/>
      <c r="D231" s="203"/>
      <c r="E231" s="203"/>
      <c r="F231" s="203"/>
      <c r="G231" s="203"/>
      <c r="H231" s="203"/>
      <c r="I231" s="204"/>
    </row>
  </sheetData>
  <sheetProtection selectLockedCells="1" selectUnlockedCells="1"/>
  <mergeCells count="13">
    <mergeCell ref="B226:B228"/>
    <mergeCell ref="B207:B210"/>
    <mergeCell ref="B211:B212"/>
    <mergeCell ref="B213:B216"/>
    <mergeCell ref="B217:B218"/>
    <mergeCell ref="B220:B221"/>
    <mergeCell ref="B223:B225"/>
    <mergeCell ref="B205:B206"/>
    <mergeCell ref="B191:B193"/>
    <mergeCell ref="B194:B196"/>
    <mergeCell ref="B197:B199"/>
    <mergeCell ref="B200:B202"/>
    <mergeCell ref="B203:B204"/>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sheetPr>
  <dimension ref="A1:O73"/>
  <sheetViews>
    <sheetView zoomScale="80" zoomScaleNormal="80" workbookViewId="0">
      <selection activeCell="Q44" sqref="Q44"/>
    </sheetView>
  </sheetViews>
  <sheetFormatPr defaultColWidth="9.109375" defaultRowHeight="13.2" x14ac:dyDescent="0.25"/>
  <cols>
    <col min="1" max="9" width="18.6640625" style="4" customWidth="1"/>
    <col min="10" max="10" width="5.88671875" style="4" customWidth="1"/>
    <col min="11" max="11" width="18.88671875" style="4" customWidth="1"/>
    <col min="12" max="12" width="5.88671875" style="4" customWidth="1"/>
    <col min="13" max="13" width="23" style="4" customWidth="1"/>
    <col min="14" max="14" width="5.88671875" style="4" customWidth="1"/>
    <col min="16" max="16384" width="9.109375" style="4"/>
  </cols>
  <sheetData>
    <row r="1" spans="1:14" s="205" customFormat="1" ht="39" customHeight="1" x14ac:dyDescent="0.25">
      <c r="A1" s="206" t="s">
        <v>172</v>
      </c>
      <c r="E1" s="242"/>
    </row>
    <row r="2" spans="1:14" ht="69" customHeight="1" x14ac:dyDescent="0.25">
      <c r="A2" s="237" t="s">
        <v>42</v>
      </c>
      <c r="B2" s="238" t="s">
        <v>44</v>
      </c>
      <c r="C2" s="238" t="s">
        <v>2</v>
      </c>
      <c r="D2" s="287" t="s">
        <v>127</v>
      </c>
      <c r="E2" s="287"/>
      <c r="F2" s="288" t="s">
        <v>128</v>
      </c>
      <c r="G2" s="289"/>
      <c r="H2" s="290" t="s">
        <v>129</v>
      </c>
      <c r="I2" s="291"/>
      <c r="K2" s="207" t="s">
        <v>289</v>
      </c>
      <c r="M2" s="208" t="s">
        <v>288</v>
      </c>
      <c r="N2" s="52"/>
    </row>
    <row r="3" spans="1:14" ht="22.5" customHeight="1" x14ac:dyDescent="0.25">
      <c r="A3" s="237"/>
      <c r="B3" s="238"/>
      <c r="C3" s="238"/>
      <c r="D3" s="39" t="s">
        <v>167</v>
      </c>
      <c r="E3" s="243" t="s">
        <v>168</v>
      </c>
      <c r="F3" s="43" t="s">
        <v>167</v>
      </c>
      <c r="G3" s="44" t="s">
        <v>168</v>
      </c>
      <c r="H3" s="41" t="s">
        <v>167</v>
      </c>
      <c r="I3" s="42" t="s">
        <v>168</v>
      </c>
      <c r="K3" s="55"/>
      <c r="M3" s="50" t="s">
        <v>48</v>
      </c>
    </row>
    <row r="4" spans="1:14" x14ac:dyDescent="0.25">
      <c r="A4" s="57" t="s">
        <v>3</v>
      </c>
      <c r="B4" s="58"/>
      <c r="C4" s="58"/>
      <c r="D4" s="104"/>
      <c r="E4" s="104"/>
      <c r="F4" s="104"/>
      <c r="G4" s="104"/>
      <c r="H4" s="104"/>
      <c r="I4" s="104"/>
      <c r="K4" s="75">
        <f t="shared" ref="K4:K35" si="0">C4*E4*B4</f>
        <v>0</v>
      </c>
      <c r="M4" s="75">
        <f>C4*((D4+E4)+(F4+G4)*'GWP faktorer'!$C$8+(H4+I4)*'GWP faktorer'!$C$9)*B4</f>
        <v>0</v>
      </c>
      <c r="N4" s="5"/>
    </row>
    <row r="5" spans="1:14" x14ac:dyDescent="0.25">
      <c r="A5" s="106" t="s">
        <v>57</v>
      </c>
      <c r="B5" s="58"/>
      <c r="C5" s="58"/>
      <c r="D5" s="104"/>
      <c r="E5" s="104"/>
      <c r="F5" s="104"/>
      <c r="G5" s="104"/>
      <c r="H5" s="104"/>
      <c r="I5" s="104"/>
      <c r="K5" s="75">
        <f t="shared" si="0"/>
        <v>0</v>
      </c>
      <c r="M5" s="75">
        <f>C5*((D5+E5)+(F5+G5)*'GWP faktorer'!$C$8+(H5+I5)*'GWP faktorer'!$C$9)*B5</f>
        <v>0</v>
      </c>
      <c r="N5" s="5"/>
    </row>
    <row r="6" spans="1:14" x14ac:dyDescent="0.25">
      <c r="A6" s="107"/>
      <c r="B6" s="58"/>
      <c r="C6" s="58"/>
      <c r="D6" s="104"/>
      <c r="E6" s="104"/>
      <c r="F6" s="104"/>
      <c r="G6" s="104"/>
      <c r="H6" s="104"/>
      <c r="I6" s="104"/>
      <c r="K6" s="75">
        <f t="shared" si="0"/>
        <v>0</v>
      </c>
      <c r="M6" s="75">
        <f>C6*((D6+E6)+(F6+G6)*'GWP faktorer'!$C$8+(H6+I6)*'GWP faktorer'!$C$9)*B6</f>
        <v>0</v>
      </c>
      <c r="N6" s="5"/>
    </row>
    <row r="7" spans="1:14" x14ac:dyDescent="0.25">
      <c r="A7" s="107"/>
      <c r="B7" s="107"/>
      <c r="C7" s="107"/>
      <c r="D7" s="104"/>
      <c r="E7" s="104"/>
      <c r="F7" s="104"/>
      <c r="G7" s="104"/>
      <c r="H7" s="104"/>
      <c r="I7" s="104"/>
      <c r="K7" s="75">
        <f t="shared" si="0"/>
        <v>0</v>
      </c>
      <c r="M7" s="75">
        <f>C7*((D7+E7)+(F7+G7)*'GWP faktorer'!$C$8+(H7+I7)*'GWP faktorer'!$C$9)*B7</f>
        <v>0</v>
      </c>
      <c r="N7" s="5"/>
    </row>
    <row r="8" spans="1:14" x14ac:dyDescent="0.25">
      <c r="A8" s="107"/>
      <c r="B8" s="107"/>
      <c r="C8" s="107"/>
      <c r="D8" s="104"/>
      <c r="E8" s="104"/>
      <c r="F8" s="104"/>
      <c r="G8" s="104"/>
      <c r="H8" s="104"/>
      <c r="I8" s="104"/>
      <c r="K8" s="75">
        <f t="shared" si="0"/>
        <v>0</v>
      </c>
      <c r="M8" s="75">
        <f>C8*((D8+E8)+(F8+G8)*'GWP faktorer'!$C$8+(H8+I8)*'GWP faktorer'!$C$9)*B8</f>
        <v>0</v>
      </c>
      <c r="N8" s="5"/>
    </row>
    <row r="9" spans="1:14" x14ac:dyDescent="0.25">
      <c r="A9" s="107"/>
      <c r="B9" s="107"/>
      <c r="C9" s="107"/>
      <c r="D9" s="104"/>
      <c r="E9" s="104"/>
      <c r="F9" s="104"/>
      <c r="G9" s="104"/>
      <c r="H9" s="104"/>
      <c r="I9" s="104"/>
      <c r="K9" s="75">
        <f t="shared" si="0"/>
        <v>0</v>
      </c>
      <c r="M9" s="75">
        <f>C9*((D9+E9)+(F9+G9)*'GWP faktorer'!$C$8+(H9+I9)*'GWP faktorer'!$C$9)*B9</f>
        <v>0</v>
      </c>
      <c r="N9" s="5"/>
    </row>
    <row r="10" spans="1:14" x14ac:dyDescent="0.25">
      <c r="A10" s="107"/>
      <c r="B10" s="107"/>
      <c r="C10" s="107"/>
      <c r="D10" s="104"/>
      <c r="E10" s="104"/>
      <c r="F10" s="104"/>
      <c r="G10" s="104"/>
      <c r="H10" s="104"/>
      <c r="I10" s="104"/>
      <c r="K10" s="75">
        <f t="shared" si="0"/>
        <v>0</v>
      </c>
      <c r="M10" s="75">
        <f>C10*((D10+E10)+(F10+G10)*'GWP faktorer'!$C$8+(H10+I10)*'GWP faktorer'!$C$9)*B10</f>
        <v>0</v>
      </c>
      <c r="N10" s="5"/>
    </row>
    <row r="11" spans="1:14" x14ac:dyDescent="0.25">
      <c r="A11" s="107"/>
      <c r="B11" s="107"/>
      <c r="C11" s="107"/>
      <c r="D11" s="104"/>
      <c r="E11" s="104"/>
      <c r="F11" s="104"/>
      <c r="G11" s="104"/>
      <c r="H11" s="104"/>
      <c r="I11" s="104"/>
      <c r="K11" s="75">
        <f t="shared" si="0"/>
        <v>0</v>
      </c>
      <c r="M11" s="75">
        <f>C11*((D11+E11)+(F11+G11)*'GWP faktorer'!$C$8+(H11+I11)*'GWP faktorer'!$C$9)*B11</f>
        <v>0</v>
      </c>
      <c r="N11" s="5"/>
    </row>
    <row r="12" spans="1:14" x14ac:dyDescent="0.25">
      <c r="A12" s="107"/>
      <c r="B12" s="107"/>
      <c r="C12" s="107"/>
      <c r="D12" s="104"/>
      <c r="E12" s="104"/>
      <c r="F12" s="104"/>
      <c r="G12" s="104"/>
      <c r="H12" s="104"/>
      <c r="I12" s="104"/>
      <c r="K12" s="75">
        <f t="shared" si="0"/>
        <v>0</v>
      </c>
      <c r="M12" s="75">
        <f>C12*((D12+E12)+(F12+G12)*'GWP faktorer'!$C$8+(H12+I12)*'GWP faktorer'!$C$9)*B12</f>
        <v>0</v>
      </c>
      <c r="N12" s="5"/>
    </row>
    <row r="13" spans="1:14" x14ac:dyDescent="0.25">
      <c r="A13" s="107"/>
      <c r="B13" s="107"/>
      <c r="C13" s="107"/>
      <c r="D13" s="104"/>
      <c r="E13" s="104"/>
      <c r="F13" s="104"/>
      <c r="G13" s="104"/>
      <c r="H13" s="104"/>
      <c r="I13" s="104"/>
      <c r="K13" s="75">
        <f t="shared" si="0"/>
        <v>0</v>
      </c>
      <c r="M13" s="75">
        <f>C13*((D13+E13)+(F13+G13)*'GWP faktorer'!$C$8+(H13+I13)*'GWP faktorer'!$C$9)*B13</f>
        <v>0</v>
      </c>
      <c r="N13" s="5"/>
    </row>
    <row r="14" spans="1:14" x14ac:dyDescent="0.25">
      <c r="A14" s="107"/>
      <c r="B14" s="107"/>
      <c r="C14" s="107"/>
      <c r="D14" s="104"/>
      <c r="E14" s="104"/>
      <c r="F14" s="104"/>
      <c r="G14" s="104"/>
      <c r="H14" s="104"/>
      <c r="I14" s="104"/>
      <c r="K14" s="75">
        <f t="shared" si="0"/>
        <v>0</v>
      </c>
      <c r="M14" s="75">
        <f>C14*((D14+E14)+(F14+G14)*'GWP faktorer'!$C$8+(H14+I14)*'GWP faktorer'!$C$9)*B14</f>
        <v>0</v>
      </c>
      <c r="N14" s="5"/>
    </row>
    <row r="15" spans="1:14" x14ac:dyDescent="0.25">
      <c r="A15" s="107"/>
      <c r="B15" s="107"/>
      <c r="C15" s="107"/>
      <c r="D15" s="104"/>
      <c r="E15" s="104"/>
      <c r="F15" s="104"/>
      <c r="G15" s="104"/>
      <c r="H15" s="104"/>
      <c r="I15" s="104"/>
      <c r="K15" s="75">
        <f t="shared" si="0"/>
        <v>0</v>
      </c>
      <c r="M15" s="75">
        <f>C15*((D15+E15)+(F15+G15)*'GWP faktorer'!$C$8+(H15+I15)*'GWP faktorer'!$C$9)*B15</f>
        <v>0</v>
      </c>
      <c r="N15" s="5"/>
    </row>
    <row r="16" spans="1:14" x14ac:dyDescent="0.25">
      <c r="A16" s="107"/>
      <c r="B16" s="107"/>
      <c r="C16" s="107"/>
      <c r="D16" s="104"/>
      <c r="E16" s="104"/>
      <c r="F16" s="104"/>
      <c r="G16" s="104"/>
      <c r="H16" s="104"/>
      <c r="I16" s="104"/>
      <c r="K16" s="75">
        <f t="shared" si="0"/>
        <v>0</v>
      </c>
      <c r="M16" s="75">
        <f>C16*((D16+E16)+(F16+G16)*'GWP faktorer'!$C$8+(H16+I16)*'GWP faktorer'!$C$9)*B16</f>
        <v>0</v>
      </c>
      <c r="N16" s="5"/>
    </row>
    <row r="17" spans="1:14" x14ac:dyDescent="0.25">
      <c r="A17" s="107"/>
      <c r="B17" s="107"/>
      <c r="C17" s="107"/>
      <c r="D17" s="104"/>
      <c r="E17" s="104"/>
      <c r="F17" s="104"/>
      <c r="G17" s="104"/>
      <c r="H17" s="104"/>
      <c r="I17" s="104"/>
      <c r="K17" s="75">
        <f t="shared" si="0"/>
        <v>0</v>
      </c>
      <c r="M17" s="75">
        <f>C17*((D17+E17)+(F17+G17)*'GWP faktorer'!$C$8+(H17+I17)*'GWP faktorer'!$C$9)*B17</f>
        <v>0</v>
      </c>
      <c r="N17" s="5"/>
    </row>
    <row r="18" spans="1:14" x14ac:dyDescent="0.25">
      <c r="A18" s="107"/>
      <c r="B18" s="107"/>
      <c r="C18" s="107"/>
      <c r="D18" s="104"/>
      <c r="E18" s="104"/>
      <c r="F18" s="104"/>
      <c r="G18" s="104"/>
      <c r="H18" s="104"/>
      <c r="I18" s="104"/>
      <c r="K18" s="75">
        <f t="shared" si="0"/>
        <v>0</v>
      </c>
      <c r="M18" s="75">
        <f>C18*((D18+E18)+(F18+G18)*'GWP faktorer'!$C$8+(H18+I18)*'GWP faktorer'!$C$9)*B18</f>
        <v>0</v>
      </c>
      <c r="N18" s="5"/>
    </row>
    <row r="19" spans="1:14" x14ac:dyDescent="0.25">
      <c r="A19" s="107"/>
      <c r="B19" s="107"/>
      <c r="C19" s="107"/>
      <c r="D19" s="104"/>
      <c r="E19" s="104"/>
      <c r="F19" s="104"/>
      <c r="G19" s="104"/>
      <c r="H19" s="104"/>
      <c r="I19" s="104"/>
      <c r="K19" s="75">
        <f t="shared" si="0"/>
        <v>0</v>
      </c>
      <c r="M19" s="75">
        <f>C19*((D19+E19)+(F19+G19)*'GWP faktorer'!$C$8+(H19+I19)*'GWP faktorer'!$C$9)*B19</f>
        <v>0</v>
      </c>
      <c r="N19" s="5"/>
    </row>
    <row r="20" spans="1:14" x14ac:dyDescent="0.25">
      <c r="A20" s="107"/>
      <c r="B20" s="107"/>
      <c r="C20" s="107"/>
      <c r="D20" s="104"/>
      <c r="E20" s="104"/>
      <c r="F20" s="104"/>
      <c r="G20" s="104"/>
      <c r="H20" s="104"/>
      <c r="I20" s="104"/>
      <c r="K20" s="75">
        <f t="shared" si="0"/>
        <v>0</v>
      </c>
      <c r="M20" s="75">
        <f>C20*((D20+E20)+(F20+G20)*'GWP faktorer'!$C$8+(H20+I20)*'GWP faktorer'!$C$9)*B20</f>
        <v>0</v>
      </c>
      <c r="N20" s="5"/>
    </row>
    <row r="21" spans="1:14" x14ac:dyDescent="0.25">
      <c r="A21" s="107"/>
      <c r="B21" s="107"/>
      <c r="C21" s="107"/>
      <c r="D21" s="104"/>
      <c r="E21" s="104"/>
      <c r="F21" s="104"/>
      <c r="G21" s="104"/>
      <c r="H21" s="104"/>
      <c r="I21" s="104"/>
      <c r="K21" s="75">
        <f t="shared" si="0"/>
        <v>0</v>
      </c>
      <c r="M21" s="75">
        <f>C21*((D21+E21)+(F21+G21)*'GWP faktorer'!$C$8+(H21+I21)*'GWP faktorer'!$C$9)*B21</f>
        <v>0</v>
      </c>
      <c r="N21" s="5"/>
    </row>
    <row r="22" spans="1:14" x14ac:dyDescent="0.25">
      <c r="A22" s="107"/>
      <c r="B22" s="107"/>
      <c r="C22" s="107"/>
      <c r="D22" s="104"/>
      <c r="E22" s="104"/>
      <c r="F22" s="104"/>
      <c r="G22" s="104"/>
      <c r="H22" s="104"/>
      <c r="I22" s="104"/>
      <c r="K22" s="75">
        <f t="shared" si="0"/>
        <v>0</v>
      </c>
      <c r="M22" s="75">
        <f>C22*((D22+E22)+(F22+G22)*'GWP faktorer'!$C$8+(H22+I22)*'GWP faktorer'!$C$9)*B22</f>
        <v>0</v>
      </c>
      <c r="N22" s="5"/>
    </row>
    <row r="23" spans="1:14" x14ac:dyDescent="0.25">
      <c r="A23" s="107"/>
      <c r="B23" s="107"/>
      <c r="C23" s="107"/>
      <c r="D23" s="104"/>
      <c r="E23" s="104"/>
      <c r="F23" s="104"/>
      <c r="G23" s="104"/>
      <c r="H23" s="104"/>
      <c r="I23" s="104"/>
      <c r="K23" s="75">
        <f t="shared" si="0"/>
        <v>0</v>
      </c>
      <c r="M23" s="75">
        <f>C23*((D23+E23)+(F23+G23)*'GWP faktorer'!$C$8+(H23+I23)*'GWP faktorer'!$C$9)*B23</f>
        <v>0</v>
      </c>
      <c r="N23" s="5"/>
    </row>
    <row r="24" spans="1:14" x14ac:dyDescent="0.25">
      <c r="A24" s="107"/>
      <c r="B24" s="107"/>
      <c r="C24" s="107"/>
      <c r="D24" s="104"/>
      <c r="E24" s="104"/>
      <c r="F24" s="104"/>
      <c r="G24" s="104"/>
      <c r="H24" s="104"/>
      <c r="I24" s="104"/>
      <c r="K24" s="75">
        <f t="shared" si="0"/>
        <v>0</v>
      </c>
      <c r="M24" s="75">
        <f>C24*((D24+E24)+(F24+G24)*'GWP faktorer'!$C$8+(H24+I24)*'GWP faktorer'!$C$9)*B24</f>
        <v>0</v>
      </c>
      <c r="N24" s="5"/>
    </row>
    <row r="25" spans="1:14" x14ac:dyDescent="0.25">
      <c r="A25" s="107"/>
      <c r="B25" s="107"/>
      <c r="C25" s="107"/>
      <c r="D25" s="104"/>
      <c r="E25" s="104"/>
      <c r="F25" s="104"/>
      <c r="G25" s="104"/>
      <c r="H25" s="104"/>
      <c r="I25" s="104"/>
      <c r="K25" s="75">
        <f t="shared" si="0"/>
        <v>0</v>
      </c>
      <c r="M25" s="75">
        <f>C25*((D25+E25)+(F25+G25)*'GWP faktorer'!$C$8+(H25+I25)*'GWP faktorer'!$C$9)*B25</f>
        <v>0</v>
      </c>
      <c r="N25" s="5"/>
    </row>
    <row r="26" spans="1:14" x14ac:dyDescent="0.25">
      <c r="A26" s="107"/>
      <c r="B26" s="107"/>
      <c r="C26" s="107"/>
      <c r="D26" s="104"/>
      <c r="E26" s="104"/>
      <c r="F26" s="104"/>
      <c r="G26" s="104"/>
      <c r="H26" s="104"/>
      <c r="I26" s="104"/>
      <c r="K26" s="75">
        <f t="shared" si="0"/>
        <v>0</v>
      </c>
      <c r="M26" s="75">
        <f>C26*((D26+E26)+(F26+G26)*'GWP faktorer'!$C$8+(H26+I26)*'GWP faktorer'!$C$9)*B26</f>
        <v>0</v>
      </c>
      <c r="N26" s="5"/>
    </row>
    <row r="27" spans="1:14" x14ac:dyDescent="0.25">
      <c r="A27" s="107"/>
      <c r="B27" s="107"/>
      <c r="C27" s="107"/>
      <c r="D27" s="104"/>
      <c r="E27" s="104"/>
      <c r="F27" s="104"/>
      <c r="G27" s="104"/>
      <c r="H27" s="104"/>
      <c r="I27" s="104"/>
      <c r="K27" s="75">
        <f t="shared" si="0"/>
        <v>0</v>
      </c>
      <c r="M27" s="75">
        <f>C27*((D27+E27)+(F27+G27)*'GWP faktorer'!$C$8+(H27+I27)*'GWP faktorer'!$C$9)*B27</f>
        <v>0</v>
      </c>
      <c r="N27" s="5"/>
    </row>
    <row r="28" spans="1:14" x14ac:dyDescent="0.25">
      <c r="A28" s="107"/>
      <c r="B28" s="107"/>
      <c r="C28" s="107"/>
      <c r="D28" s="104"/>
      <c r="E28" s="104"/>
      <c r="F28" s="104"/>
      <c r="G28" s="104"/>
      <c r="H28" s="104"/>
      <c r="I28" s="104"/>
      <c r="K28" s="75">
        <f t="shared" si="0"/>
        <v>0</v>
      </c>
      <c r="M28" s="75">
        <f>C28*((D28+E28)+(F28+G28)*'GWP faktorer'!$C$8+(H28+I28)*'GWP faktorer'!$C$9)*B28</f>
        <v>0</v>
      </c>
      <c r="N28" s="5"/>
    </row>
    <row r="29" spans="1:14" x14ac:dyDescent="0.25">
      <c r="A29" s="107"/>
      <c r="B29" s="107"/>
      <c r="C29" s="107"/>
      <c r="D29" s="104"/>
      <c r="E29" s="104"/>
      <c r="F29" s="104"/>
      <c r="G29" s="104"/>
      <c r="H29" s="104"/>
      <c r="I29" s="104"/>
      <c r="K29" s="75">
        <f t="shared" si="0"/>
        <v>0</v>
      </c>
      <c r="M29" s="75">
        <f>C29*((D29+E29)+(F29+G29)*'GWP faktorer'!$C$8+(H29+I29)*'GWP faktorer'!$C$9)*B29</f>
        <v>0</v>
      </c>
      <c r="N29" s="5"/>
    </row>
    <row r="30" spans="1:14" x14ac:dyDescent="0.25">
      <c r="A30" s="107"/>
      <c r="B30" s="107"/>
      <c r="C30" s="107"/>
      <c r="D30" s="104"/>
      <c r="E30" s="104"/>
      <c r="F30" s="104"/>
      <c r="G30" s="104"/>
      <c r="H30" s="104"/>
      <c r="I30" s="104"/>
      <c r="K30" s="75">
        <f t="shared" si="0"/>
        <v>0</v>
      </c>
      <c r="M30" s="75">
        <f>C30*((D30+E30)+(F30+G30)*'GWP faktorer'!$C$8+(H30+I30)*'GWP faktorer'!$C$9)*B30</f>
        <v>0</v>
      </c>
      <c r="N30" s="5"/>
    </row>
    <row r="31" spans="1:14" x14ac:dyDescent="0.25">
      <c r="A31" s="107"/>
      <c r="B31" s="107"/>
      <c r="C31" s="107"/>
      <c r="D31" s="104"/>
      <c r="E31" s="104"/>
      <c r="F31" s="104"/>
      <c r="G31" s="104"/>
      <c r="H31" s="104"/>
      <c r="I31" s="104"/>
      <c r="K31" s="75">
        <f t="shared" si="0"/>
        <v>0</v>
      </c>
      <c r="M31" s="75">
        <f>C31*((D31+E31)+(F31+G31)*'GWP faktorer'!$C$8+(H31+I31)*'GWP faktorer'!$C$9)*B31</f>
        <v>0</v>
      </c>
      <c r="N31" s="5"/>
    </row>
    <row r="32" spans="1:14" x14ac:dyDescent="0.25">
      <c r="A32" s="107"/>
      <c r="B32" s="107"/>
      <c r="C32" s="107"/>
      <c r="D32" s="104"/>
      <c r="E32" s="104"/>
      <c r="F32" s="104"/>
      <c r="G32" s="104"/>
      <c r="H32" s="104"/>
      <c r="I32" s="104"/>
      <c r="K32" s="75">
        <f t="shared" si="0"/>
        <v>0</v>
      </c>
      <c r="M32" s="75">
        <f>C32*((D32+E32)+(F32+G32)*'GWP faktorer'!$C$8+(H32+I32)*'GWP faktorer'!$C$9)*B32</f>
        <v>0</v>
      </c>
      <c r="N32" s="5"/>
    </row>
    <row r="33" spans="1:14" x14ac:dyDescent="0.25">
      <c r="A33" s="107"/>
      <c r="B33" s="107"/>
      <c r="C33" s="107"/>
      <c r="D33" s="104"/>
      <c r="E33" s="104"/>
      <c r="F33" s="104"/>
      <c r="G33" s="104"/>
      <c r="H33" s="104"/>
      <c r="I33" s="104"/>
      <c r="K33" s="75">
        <f t="shared" si="0"/>
        <v>0</v>
      </c>
      <c r="M33" s="75">
        <f>C33*((D33+E33)+(F33+G33)*'GWP faktorer'!$C$8+(H33+I33)*'GWP faktorer'!$C$9)*B33</f>
        <v>0</v>
      </c>
      <c r="N33" s="5"/>
    </row>
    <row r="34" spans="1:14" x14ac:dyDescent="0.25">
      <c r="A34" s="107"/>
      <c r="B34" s="107"/>
      <c r="C34" s="107"/>
      <c r="D34" s="104"/>
      <c r="E34" s="104"/>
      <c r="F34" s="104"/>
      <c r="G34" s="104"/>
      <c r="H34" s="104"/>
      <c r="I34" s="104"/>
      <c r="K34" s="75">
        <f t="shared" si="0"/>
        <v>0</v>
      </c>
      <c r="M34" s="75">
        <f>C34*((D34+E34)+(F34+G34)*'GWP faktorer'!$C$8+(H34+I34)*'GWP faktorer'!$C$9)*B34</f>
        <v>0</v>
      </c>
      <c r="N34" s="5"/>
    </row>
    <row r="35" spans="1:14" x14ac:dyDescent="0.25">
      <c r="A35" s="107"/>
      <c r="B35" s="107"/>
      <c r="C35" s="107"/>
      <c r="D35" s="104"/>
      <c r="E35" s="104"/>
      <c r="F35" s="104"/>
      <c r="G35" s="104"/>
      <c r="H35" s="104"/>
      <c r="I35" s="104"/>
      <c r="K35" s="75">
        <f t="shared" si="0"/>
        <v>0</v>
      </c>
      <c r="M35" s="75">
        <f>C35*((D35+E35)+(F35+G35)*'GWP faktorer'!$C$8+(H35+I35)*'GWP faktorer'!$C$9)*B35</f>
        <v>0</v>
      </c>
      <c r="N35" s="5"/>
    </row>
    <row r="36" spans="1:14" x14ac:dyDescent="0.25">
      <c r="A36" s="107"/>
      <c r="B36" s="107"/>
      <c r="C36" s="107"/>
      <c r="D36" s="104"/>
      <c r="E36" s="104"/>
      <c r="F36" s="104"/>
      <c r="G36" s="104"/>
      <c r="H36" s="104"/>
      <c r="I36" s="104"/>
      <c r="K36" s="75">
        <f t="shared" ref="K36:K58" si="1">C36*E36*B36</f>
        <v>0</v>
      </c>
      <c r="M36" s="75">
        <f>C36*((D36+E36)+(F36+G36)*'GWP faktorer'!$C$8+(H36+I36)*'GWP faktorer'!$C$9)*B36</f>
        <v>0</v>
      </c>
      <c r="N36" s="5"/>
    </row>
    <row r="37" spans="1:14" x14ac:dyDescent="0.25">
      <c r="A37" s="107"/>
      <c r="B37" s="107"/>
      <c r="C37" s="107"/>
      <c r="D37" s="104"/>
      <c r="E37" s="104"/>
      <c r="F37" s="104"/>
      <c r="G37" s="104"/>
      <c r="H37" s="104"/>
      <c r="I37" s="104"/>
      <c r="K37" s="75">
        <f t="shared" si="1"/>
        <v>0</v>
      </c>
      <c r="M37" s="75">
        <f>C37*((D37+E37)+(F37+G37)*'GWP faktorer'!$C$8+(H37+I37)*'GWP faktorer'!$C$9)*B37</f>
        <v>0</v>
      </c>
      <c r="N37" s="5"/>
    </row>
    <row r="38" spans="1:14" x14ac:dyDescent="0.25">
      <c r="A38" s="107"/>
      <c r="B38" s="107"/>
      <c r="C38" s="107"/>
      <c r="D38" s="104"/>
      <c r="E38" s="104"/>
      <c r="F38" s="104"/>
      <c r="G38" s="104"/>
      <c r="H38" s="104"/>
      <c r="I38" s="104"/>
      <c r="K38" s="75">
        <f t="shared" si="1"/>
        <v>0</v>
      </c>
      <c r="M38" s="75">
        <f>C38*((D38+E38)+(F38+G38)*'GWP faktorer'!$C$8+(H38+I38)*'GWP faktorer'!$C$9)*B38</f>
        <v>0</v>
      </c>
      <c r="N38" s="5"/>
    </row>
    <row r="39" spans="1:14" x14ac:dyDescent="0.25">
      <c r="A39" s="107"/>
      <c r="B39" s="107"/>
      <c r="C39" s="107"/>
      <c r="D39" s="104"/>
      <c r="E39" s="104"/>
      <c r="F39" s="104"/>
      <c r="G39" s="104"/>
      <c r="H39" s="104"/>
      <c r="I39" s="104"/>
      <c r="K39" s="75">
        <f t="shared" si="1"/>
        <v>0</v>
      </c>
      <c r="M39" s="75">
        <f>C39*((D39+E39)+(F39+G39)*'GWP faktorer'!$C$8+(H39+I39)*'GWP faktorer'!$C$9)*B39</f>
        <v>0</v>
      </c>
      <c r="N39" s="5"/>
    </row>
    <row r="40" spans="1:14" x14ac:dyDescent="0.25">
      <c r="A40" s="107"/>
      <c r="B40" s="107"/>
      <c r="C40" s="107"/>
      <c r="D40" s="104"/>
      <c r="E40" s="104"/>
      <c r="F40" s="104"/>
      <c r="G40" s="104"/>
      <c r="H40" s="104"/>
      <c r="I40" s="104"/>
      <c r="K40" s="75">
        <f t="shared" si="1"/>
        <v>0</v>
      </c>
      <c r="M40" s="75">
        <f>C40*((D40+E40)+(F40+G40)*'GWP faktorer'!$C$8+(H40+I40)*'GWP faktorer'!$C$9)*B40</f>
        <v>0</v>
      </c>
      <c r="N40" s="5"/>
    </row>
    <row r="41" spans="1:14" x14ac:dyDescent="0.25">
      <c r="A41" s="107"/>
      <c r="B41" s="107"/>
      <c r="C41" s="107"/>
      <c r="D41" s="104"/>
      <c r="E41" s="104"/>
      <c r="F41" s="104"/>
      <c r="G41" s="104"/>
      <c r="H41" s="104"/>
      <c r="I41" s="104"/>
      <c r="K41" s="75">
        <f t="shared" si="1"/>
        <v>0</v>
      </c>
      <c r="M41" s="75">
        <f>C41*((D41+E41)+(F41+G41)*'GWP faktorer'!$C$8+(H41+I41)*'GWP faktorer'!$C$9)*B41</f>
        <v>0</v>
      </c>
      <c r="N41" s="5"/>
    </row>
    <row r="42" spans="1:14" x14ac:dyDescent="0.25">
      <c r="A42" s="107"/>
      <c r="B42" s="107"/>
      <c r="C42" s="107"/>
      <c r="D42" s="104"/>
      <c r="E42" s="104"/>
      <c r="F42" s="104"/>
      <c r="G42" s="104"/>
      <c r="H42" s="104"/>
      <c r="I42" s="104"/>
      <c r="K42" s="75">
        <f t="shared" si="1"/>
        <v>0</v>
      </c>
      <c r="M42" s="75">
        <f>C42*((D42+E42)+(F42+G42)*'GWP faktorer'!$C$8+(H42+I42)*'GWP faktorer'!$C$9)*B42</f>
        <v>0</v>
      </c>
      <c r="N42" s="5"/>
    </row>
    <row r="43" spans="1:14" x14ac:dyDescent="0.25">
      <c r="A43" s="107"/>
      <c r="B43" s="107"/>
      <c r="C43" s="107"/>
      <c r="D43" s="104"/>
      <c r="E43" s="104"/>
      <c r="F43" s="104"/>
      <c r="G43" s="104"/>
      <c r="H43" s="104"/>
      <c r="I43" s="104"/>
      <c r="K43" s="75">
        <f t="shared" si="1"/>
        <v>0</v>
      </c>
      <c r="M43" s="75">
        <f>C43*((D43+E43)+(F43+G43)*'GWP faktorer'!$C$8+(H43+I43)*'GWP faktorer'!$C$9)*B43</f>
        <v>0</v>
      </c>
      <c r="N43" s="5"/>
    </row>
    <row r="44" spans="1:14" x14ac:dyDescent="0.25">
      <c r="A44" s="107"/>
      <c r="B44" s="107"/>
      <c r="C44" s="107"/>
      <c r="D44" s="104"/>
      <c r="E44" s="104"/>
      <c r="F44" s="104"/>
      <c r="G44" s="104"/>
      <c r="H44" s="104"/>
      <c r="I44" s="104"/>
      <c r="K44" s="75">
        <f t="shared" si="1"/>
        <v>0</v>
      </c>
      <c r="M44" s="75">
        <f>C44*((D44+E44)+(F44+G44)*'GWP faktorer'!$C$8+(H44+I44)*'GWP faktorer'!$C$9)*B44</f>
        <v>0</v>
      </c>
      <c r="N44" s="5"/>
    </row>
    <row r="45" spans="1:14" x14ac:dyDescent="0.25">
      <c r="A45" s="107"/>
      <c r="B45" s="107"/>
      <c r="C45" s="107"/>
      <c r="D45" s="104"/>
      <c r="E45" s="104"/>
      <c r="F45" s="104"/>
      <c r="G45" s="104"/>
      <c r="H45" s="104"/>
      <c r="I45" s="104"/>
      <c r="K45" s="75">
        <f t="shared" si="1"/>
        <v>0</v>
      </c>
      <c r="M45" s="75">
        <f>C45*((D45+E45)+(F45+G45)*'GWP faktorer'!$C$8+(H45+I45)*'GWP faktorer'!$C$9)*B45</f>
        <v>0</v>
      </c>
      <c r="N45" s="5"/>
    </row>
    <row r="46" spans="1:14" x14ac:dyDescent="0.25">
      <c r="A46" s="107"/>
      <c r="B46" s="107"/>
      <c r="C46" s="107"/>
      <c r="D46" s="104"/>
      <c r="E46" s="104"/>
      <c r="F46" s="104"/>
      <c r="G46" s="104"/>
      <c r="H46" s="104"/>
      <c r="I46" s="104"/>
      <c r="K46" s="75">
        <f t="shared" si="1"/>
        <v>0</v>
      </c>
      <c r="M46" s="75">
        <f>C46*((D46+E46)+(F46+G46)*'GWP faktorer'!$C$8+(H46+I46)*'GWP faktorer'!$C$9)*B46</f>
        <v>0</v>
      </c>
      <c r="N46" s="5"/>
    </row>
    <row r="47" spans="1:14" x14ac:dyDescent="0.25">
      <c r="A47" s="107"/>
      <c r="B47" s="107"/>
      <c r="C47" s="107"/>
      <c r="D47" s="104"/>
      <c r="E47" s="104"/>
      <c r="F47" s="104"/>
      <c r="G47" s="104"/>
      <c r="H47" s="104"/>
      <c r="I47" s="104"/>
      <c r="K47" s="75">
        <f t="shared" si="1"/>
        <v>0</v>
      </c>
      <c r="M47" s="75">
        <f>C47*((D47+E47)+(F47+G47)*'GWP faktorer'!$C$8+(H47+I47)*'GWP faktorer'!$C$9)*B47</f>
        <v>0</v>
      </c>
      <c r="N47" s="5"/>
    </row>
    <row r="48" spans="1:14" x14ac:dyDescent="0.25">
      <c r="A48" s="107"/>
      <c r="B48" s="107"/>
      <c r="C48" s="107"/>
      <c r="D48" s="104"/>
      <c r="E48" s="104"/>
      <c r="F48" s="104"/>
      <c r="G48" s="104"/>
      <c r="H48" s="104"/>
      <c r="I48" s="104"/>
      <c r="K48" s="75">
        <f t="shared" si="1"/>
        <v>0</v>
      </c>
      <c r="M48" s="75">
        <f>C48*((D48+E48)+(F48+G48)*'GWP faktorer'!$C$8+(H48+I48)*'GWP faktorer'!$C$9)*B48</f>
        <v>0</v>
      </c>
      <c r="N48" s="5"/>
    </row>
    <row r="49" spans="1:14" x14ac:dyDescent="0.25">
      <c r="A49" s="107"/>
      <c r="B49" s="107"/>
      <c r="C49" s="107"/>
      <c r="D49" s="104"/>
      <c r="E49" s="104"/>
      <c r="F49" s="104"/>
      <c r="G49" s="104"/>
      <c r="H49" s="104"/>
      <c r="I49" s="104"/>
      <c r="K49" s="75">
        <f t="shared" si="1"/>
        <v>0</v>
      </c>
      <c r="M49" s="75">
        <f>C49*((D49+E49)+(F49+G49)*'GWP faktorer'!$C$8+(H49+I49)*'GWP faktorer'!$C$9)*B49</f>
        <v>0</v>
      </c>
      <c r="N49" s="5"/>
    </row>
    <row r="50" spans="1:14" x14ac:dyDescent="0.25">
      <c r="A50" s="107"/>
      <c r="B50" s="107"/>
      <c r="C50" s="107"/>
      <c r="D50" s="104"/>
      <c r="E50" s="104"/>
      <c r="F50" s="104"/>
      <c r="G50" s="104"/>
      <c r="H50" s="104"/>
      <c r="I50" s="104"/>
      <c r="K50" s="75">
        <f t="shared" si="1"/>
        <v>0</v>
      </c>
      <c r="M50" s="75">
        <f>C50*((D50+E50)+(F50+G50)*'GWP faktorer'!$C$8+(H50+I50)*'GWP faktorer'!$C$9)*B50</f>
        <v>0</v>
      </c>
      <c r="N50" s="5"/>
    </row>
    <row r="51" spans="1:14" x14ac:dyDescent="0.25">
      <c r="A51" s="107"/>
      <c r="B51" s="107"/>
      <c r="C51" s="107"/>
      <c r="D51" s="104"/>
      <c r="E51" s="104"/>
      <c r="F51" s="104"/>
      <c r="G51" s="104"/>
      <c r="H51" s="104"/>
      <c r="I51" s="104"/>
      <c r="K51" s="75">
        <f t="shared" si="1"/>
        <v>0</v>
      </c>
      <c r="M51" s="75">
        <f>C51*((D51+E51)+(F51+G51)*'GWP faktorer'!$C$8+(H51+I51)*'GWP faktorer'!$C$9)*B51</f>
        <v>0</v>
      </c>
      <c r="N51" s="5"/>
    </row>
    <row r="52" spans="1:14" x14ac:dyDescent="0.25">
      <c r="A52" s="107"/>
      <c r="B52" s="107"/>
      <c r="C52" s="107"/>
      <c r="D52" s="104"/>
      <c r="E52" s="104"/>
      <c r="F52" s="104"/>
      <c r="G52" s="104"/>
      <c r="H52" s="104"/>
      <c r="I52" s="104"/>
      <c r="K52" s="75">
        <f t="shared" si="1"/>
        <v>0</v>
      </c>
      <c r="M52" s="75">
        <f>C52*((D52+E52)+(F52+G52)*'GWP faktorer'!$C$8+(H52+I52)*'GWP faktorer'!$C$9)*B52</f>
        <v>0</v>
      </c>
      <c r="N52" s="5"/>
    </row>
    <row r="53" spans="1:14" x14ac:dyDescent="0.25">
      <c r="A53" s="107"/>
      <c r="B53" s="107"/>
      <c r="C53" s="107"/>
      <c r="D53" s="104"/>
      <c r="E53" s="104"/>
      <c r="F53" s="104"/>
      <c r="G53" s="104"/>
      <c r="H53" s="104"/>
      <c r="I53" s="104"/>
      <c r="K53" s="75">
        <f t="shared" si="1"/>
        <v>0</v>
      </c>
      <c r="M53" s="75">
        <f>C53*((D53+E53)+(F53+G53)*'GWP faktorer'!$C$8+(H53+I53)*'GWP faktorer'!$C$9)*B53</f>
        <v>0</v>
      </c>
      <c r="N53" s="5"/>
    </row>
    <row r="54" spans="1:14" x14ac:dyDescent="0.25">
      <c r="A54" s="107"/>
      <c r="B54" s="107"/>
      <c r="C54" s="107"/>
      <c r="D54" s="104"/>
      <c r="E54" s="104"/>
      <c r="F54" s="104"/>
      <c r="G54" s="104"/>
      <c r="H54" s="104"/>
      <c r="I54" s="104"/>
      <c r="K54" s="75">
        <f t="shared" si="1"/>
        <v>0</v>
      </c>
      <c r="M54" s="75">
        <f>C54*((D54+E54)+(F54+G54)*'GWP faktorer'!$C$8+(H54+I54)*'GWP faktorer'!$C$9)*B54</f>
        <v>0</v>
      </c>
      <c r="N54" s="5"/>
    </row>
    <row r="55" spans="1:14" x14ac:dyDescent="0.25">
      <c r="A55" s="107"/>
      <c r="B55" s="107"/>
      <c r="C55" s="107"/>
      <c r="D55" s="104"/>
      <c r="E55" s="104"/>
      <c r="F55" s="104"/>
      <c r="G55" s="104"/>
      <c r="H55" s="104"/>
      <c r="I55" s="104"/>
      <c r="K55" s="75">
        <f t="shared" si="1"/>
        <v>0</v>
      </c>
      <c r="M55" s="75">
        <f>C55*((D55+E55)+(F55+G55)*'GWP faktorer'!$C$8+(H55+I55)*'GWP faktorer'!$C$9)*B55</f>
        <v>0</v>
      </c>
      <c r="N55" s="5"/>
    </row>
    <row r="56" spans="1:14" x14ac:dyDescent="0.25">
      <c r="A56" s="107"/>
      <c r="B56" s="107"/>
      <c r="C56" s="107"/>
      <c r="D56" s="104"/>
      <c r="E56" s="104"/>
      <c r="F56" s="104"/>
      <c r="G56" s="104"/>
      <c r="H56" s="104"/>
      <c r="I56" s="104"/>
      <c r="K56" s="75">
        <f t="shared" si="1"/>
        <v>0</v>
      </c>
      <c r="M56" s="75">
        <f>C56*((D56+E56)+(F56+G56)*'GWP faktorer'!$C$8+(H56+I56)*'GWP faktorer'!$C$9)*B56</f>
        <v>0</v>
      </c>
      <c r="N56" s="5"/>
    </row>
    <row r="57" spans="1:14" x14ac:dyDescent="0.25">
      <c r="A57" s="107"/>
      <c r="B57" s="107"/>
      <c r="C57" s="107"/>
      <c r="D57" s="104"/>
      <c r="E57" s="104"/>
      <c r="F57" s="104"/>
      <c r="G57" s="104"/>
      <c r="H57" s="104"/>
      <c r="I57" s="104"/>
      <c r="K57" s="75">
        <f t="shared" si="1"/>
        <v>0</v>
      </c>
      <c r="M57" s="75">
        <f>C57*((D57+E57)+(F57+G57)*'GWP faktorer'!$C$8+(H57+I57)*'GWP faktorer'!$C$9)*B57</f>
        <v>0</v>
      </c>
      <c r="N57" s="5"/>
    </row>
    <row r="58" spans="1:14" x14ac:dyDescent="0.25">
      <c r="A58" s="107"/>
      <c r="B58" s="107"/>
      <c r="C58" s="107"/>
      <c r="D58" s="105"/>
      <c r="E58" s="105"/>
      <c r="F58" s="104"/>
      <c r="G58" s="104"/>
      <c r="H58" s="104"/>
      <c r="I58" s="104"/>
      <c r="K58" s="75">
        <f t="shared" si="1"/>
        <v>0</v>
      </c>
      <c r="M58" s="75">
        <f>C58*((D58+E58)+(F58+G58)*'GWP faktorer'!$C$8+(H58+I58)*'GWP faktorer'!$C$9)*B58</f>
        <v>0</v>
      </c>
      <c r="N58" s="5"/>
    </row>
    <row r="59" spans="1:14" x14ac:dyDescent="0.25">
      <c r="I59" s="2" t="s">
        <v>140</v>
      </c>
      <c r="K59" s="13">
        <f>SUM(K4:K58)</f>
        <v>0</v>
      </c>
      <c r="M59" s="13">
        <f t="shared" ref="M59" si="2">SUM(M4:M58)</f>
        <v>0</v>
      </c>
      <c r="N59" s="13"/>
    </row>
    <row r="60" spans="1:14" x14ac:dyDescent="0.25">
      <c r="A60" s="33" t="s">
        <v>45</v>
      </c>
    </row>
    <row r="67" spans="1:3" x14ac:dyDescent="0.25">
      <c r="A67" s="2"/>
    </row>
    <row r="72" spans="1:3" x14ac:dyDescent="0.25">
      <c r="C72" s="6"/>
    </row>
    <row r="73" spans="1:3" x14ac:dyDescent="0.25">
      <c r="C73" s="6"/>
    </row>
  </sheetData>
  <mergeCells count="3">
    <mergeCell ref="D2:E2"/>
    <mergeCell ref="F2:G2"/>
    <mergeCell ref="H2:I2"/>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V19"/>
  <sheetViews>
    <sheetView zoomScaleNormal="100" workbookViewId="0">
      <selection activeCell="E28" sqref="E28"/>
    </sheetView>
  </sheetViews>
  <sheetFormatPr defaultColWidth="9.109375" defaultRowHeight="13.2" x14ac:dyDescent="0.25"/>
  <cols>
    <col min="1" max="1" width="34.5546875" style="4" customWidth="1"/>
    <col min="2" max="2" width="17.33203125" style="4" customWidth="1"/>
    <col min="3" max="8" width="18.6640625" style="4" customWidth="1"/>
    <col min="9" max="9" width="4.6640625" style="4" customWidth="1"/>
    <col min="10" max="10" width="21.5546875" style="4" customWidth="1"/>
    <col min="11" max="11" width="4.6640625" style="4" customWidth="1"/>
    <col min="12" max="12" width="15.33203125" style="4" customWidth="1"/>
    <col min="13" max="13" width="6.6640625" style="4" customWidth="1"/>
    <col min="14" max="19" width="9.109375" style="4"/>
    <col min="20" max="20" width="9.5546875" style="4" bestFit="1" customWidth="1"/>
    <col min="21" max="21" width="4.44140625" style="4" customWidth="1"/>
    <col min="22" max="16384" width="9.109375" style="4"/>
  </cols>
  <sheetData>
    <row r="1" spans="1:22" ht="28.8" x14ac:dyDescent="0.25">
      <c r="A1" s="69" t="s">
        <v>148</v>
      </c>
      <c r="B1" s="169" t="s">
        <v>43</v>
      </c>
      <c r="C1" s="292" t="s">
        <v>47</v>
      </c>
      <c r="D1" s="293"/>
      <c r="E1" s="294" t="s">
        <v>46</v>
      </c>
      <c r="F1" s="295"/>
      <c r="G1" s="296" t="s">
        <v>50</v>
      </c>
      <c r="H1" s="297"/>
      <c r="J1" s="143" t="s">
        <v>143</v>
      </c>
      <c r="L1" s="48" t="s">
        <v>4</v>
      </c>
    </row>
    <row r="2" spans="1:22" x14ac:dyDescent="0.25">
      <c r="A2" s="34"/>
      <c r="B2" s="170"/>
      <c r="C2" s="39" t="s">
        <v>167</v>
      </c>
      <c r="D2" s="40" t="s">
        <v>168</v>
      </c>
      <c r="E2" s="43" t="s">
        <v>167</v>
      </c>
      <c r="F2" s="44" t="s">
        <v>168</v>
      </c>
      <c r="G2" s="41" t="s">
        <v>167</v>
      </c>
      <c r="H2" s="42" t="s">
        <v>168</v>
      </c>
      <c r="J2" s="50" t="s">
        <v>48</v>
      </c>
      <c r="L2" s="55"/>
    </row>
    <row r="3" spans="1:22" x14ac:dyDescent="0.25">
      <c r="A3" s="27" t="s">
        <v>0</v>
      </c>
      <c r="B3" s="171">
        <f>'Inmatning Rapportering'!D34</f>
        <v>0</v>
      </c>
      <c r="C3" s="233">
        <v>0.39192483337902512</v>
      </c>
      <c r="D3" s="276">
        <v>2.0037087958670514</v>
      </c>
      <c r="E3" s="233">
        <v>9.2081879516304349E-4</v>
      </c>
      <c r="F3" s="233">
        <v>7.0579938748882288E-5</v>
      </c>
      <c r="G3" s="233">
        <v>1.4241097268181309E-4</v>
      </c>
      <c r="H3" s="233">
        <v>1.0837323853147897E-5</v>
      </c>
      <c r="I3" s="65"/>
      <c r="J3" s="90">
        <f>B3*((C3+D3)+(E3+F3)*'GWP faktorer'!$C$8+(G3+H3)*'GWP faktorer'!$C$9)</f>
        <v>0</v>
      </c>
      <c r="K3" s="65"/>
      <c r="L3" s="90">
        <f t="shared" ref="L3:L8" si="0">B3*(C3+D3)</f>
        <v>0</v>
      </c>
      <c r="T3" s="244"/>
      <c r="U3" s="244"/>
      <c r="V3" s="244"/>
    </row>
    <row r="4" spans="1:22" x14ac:dyDescent="0.25">
      <c r="A4" s="27" t="s">
        <v>56</v>
      </c>
      <c r="B4" s="171">
        <f>'Inmatning Rapportering'!D35</f>
        <v>0</v>
      </c>
      <c r="C4" s="233">
        <v>0.40039513104576663</v>
      </c>
      <c r="D4" s="276">
        <v>1.6686519110221136</v>
      </c>
      <c r="E4" s="233">
        <v>8.6442794281400956E-4</v>
      </c>
      <c r="F4" s="233">
        <v>1.0512850442581254E-4</v>
      </c>
      <c r="G4" s="233">
        <v>1.6192772486524026E-4</v>
      </c>
      <c r="H4" s="233">
        <v>1.2445103947767244E-4</v>
      </c>
      <c r="I4" s="65"/>
      <c r="J4" s="90">
        <f>B4*((C4+D4)+(E4+F4)*'GWP faktorer'!$C$8+(G4+H4)*'GWP faktorer'!$C$9)</f>
        <v>0</v>
      </c>
      <c r="K4" s="65"/>
      <c r="L4" s="90">
        <f t="shared" si="0"/>
        <v>0</v>
      </c>
      <c r="T4" s="244"/>
      <c r="U4" s="244"/>
      <c r="V4" s="244"/>
    </row>
    <row r="5" spans="1:22" x14ac:dyDescent="0.25">
      <c r="A5" s="27" t="s">
        <v>122</v>
      </c>
      <c r="B5" s="171">
        <f>'Inmatning Rapportering'!D36</f>
        <v>0</v>
      </c>
      <c r="C5" s="233">
        <v>0.29159247483333334</v>
      </c>
      <c r="D5" s="277">
        <v>0</v>
      </c>
      <c r="E5" s="233">
        <v>2.6271915157004828E-3</v>
      </c>
      <c r="F5" s="233">
        <v>1.0145246538950802E-4</v>
      </c>
      <c r="G5" s="233">
        <v>2.4932887593843842E-4</v>
      </c>
      <c r="H5" s="233">
        <v>1.2009934740588577E-4</v>
      </c>
      <c r="I5" s="65"/>
      <c r="J5" s="90">
        <f>B5*((C5+D5)+(E5+F5)*'GWP faktorer'!$C$8+(G5+H5)*'GWP faktorer'!$C$9)</f>
        <v>0</v>
      </c>
      <c r="K5" s="65"/>
      <c r="L5" s="90">
        <f t="shared" si="0"/>
        <v>0</v>
      </c>
      <c r="T5" s="244"/>
      <c r="U5" s="244"/>
      <c r="V5" s="244"/>
    </row>
    <row r="6" spans="1:22" x14ac:dyDescent="0.25">
      <c r="A6" s="27" t="s">
        <v>1</v>
      </c>
      <c r="B6" s="171">
        <f>'Inmatning Rapportering'!D37</f>
        <v>0</v>
      </c>
      <c r="C6" s="233">
        <v>0.19139283672482504</v>
      </c>
      <c r="D6" s="276">
        <v>0.6329543088655355</v>
      </c>
      <c r="E6" s="233">
        <v>4.5724967588768128E-4</v>
      </c>
      <c r="F6" s="233">
        <v>7.3526971412858356E-5</v>
      </c>
      <c r="G6" s="233">
        <v>1.1514143833639453E-3</v>
      </c>
      <c r="H6" s="233">
        <v>1.1295470543131224E-5</v>
      </c>
      <c r="I6" s="65"/>
      <c r="J6" s="90">
        <f>B6*((C6+D6)+(E6+F6)*'GWP faktorer'!$C$8+(G6+H6)*'GWP faktorer'!$C$9)</f>
        <v>0</v>
      </c>
      <c r="K6" s="65"/>
      <c r="L6" s="90">
        <f t="shared" si="0"/>
        <v>0</v>
      </c>
      <c r="T6" s="244"/>
      <c r="U6" s="244"/>
      <c r="V6" s="244"/>
    </row>
    <row r="7" spans="1:22" x14ac:dyDescent="0.25">
      <c r="A7" s="27" t="s">
        <v>75</v>
      </c>
      <c r="B7" s="171">
        <f>'Inmatning Rapportering'!D38</f>
        <v>0</v>
      </c>
      <c r="C7" s="233">
        <v>0.68425686175</v>
      </c>
      <c r="D7" s="276">
        <v>0.41250000000000009</v>
      </c>
      <c r="E7" s="233">
        <v>2.7446788949275326E-3</v>
      </c>
      <c r="F7" s="233">
        <v>8.6018124331890301E-4</v>
      </c>
      <c r="G7" s="233">
        <v>7.576054335585588E-5</v>
      </c>
      <c r="H7" s="233">
        <v>1.5539968455751338E-5</v>
      </c>
      <c r="I7" s="65"/>
      <c r="J7" s="36">
        <f>B7*((C7+D7)+(E7+F7)*'GWP faktorer'!$C$8+(G7+H7)*'GWP faktorer'!$C$9)</f>
        <v>0</v>
      </c>
      <c r="K7" s="65"/>
      <c r="L7" s="90">
        <f t="shared" si="0"/>
        <v>0</v>
      </c>
      <c r="T7" s="244"/>
      <c r="U7" s="244"/>
      <c r="V7" s="244"/>
    </row>
    <row r="8" spans="1:22" x14ac:dyDescent="0.25">
      <c r="A8" s="27" t="s">
        <v>76</v>
      </c>
      <c r="B8" s="171">
        <f>'Inmatning Rapportering'!D39</f>
        <v>0</v>
      </c>
      <c r="C8" s="233">
        <v>0.73749624666666669</v>
      </c>
      <c r="D8" s="277">
        <v>0</v>
      </c>
      <c r="E8" s="233">
        <v>1.6860507246376775E-3</v>
      </c>
      <c r="F8" s="233">
        <v>8.6018124331890301E-4</v>
      </c>
      <c r="G8" s="233">
        <v>8.6681756756756793E-5</v>
      </c>
      <c r="H8" s="233">
        <v>1.5539968455751338E-5</v>
      </c>
      <c r="I8" s="65"/>
      <c r="J8" s="36">
        <f>B8*((C8+D8)+(E8+F8)*'GWP faktorer'!$C$8+(G8+H8)*'GWP faktorer'!$C$9)</f>
        <v>0</v>
      </c>
      <c r="K8" s="65"/>
      <c r="L8" s="90">
        <f t="shared" si="0"/>
        <v>0</v>
      </c>
      <c r="T8" s="244"/>
      <c r="U8" s="244"/>
      <c r="V8" s="244"/>
    </row>
    <row r="9" spans="1:22" s="1" customFormat="1" x14ac:dyDescent="0.25">
      <c r="A9" s="115" t="s">
        <v>140</v>
      </c>
      <c r="J9" s="23">
        <f>SUM(J3:J8)</f>
        <v>0</v>
      </c>
      <c r="K9" s="23"/>
      <c r="L9" s="23">
        <f>SUM(L3:L8)</f>
        <v>0</v>
      </c>
      <c r="T9" s="244"/>
      <c r="U9" s="244"/>
      <c r="V9" s="244"/>
    </row>
    <row r="10" spans="1:22" x14ac:dyDescent="0.25">
      <c r="A10" s="14"/>
      <c r="B10" s="14"/>
      <c r="C10"/>
      <c r="D10"/>
      <c r="E10"/>
      <c r="F10"/>
      <c r="G10"/>
      <c r="H10"/>
      <c r="I10"/>
      <c r="J10"/>
      <c r="K10"/>
      <c r="L10"/>
      <c r="T10" s="244"/>
      <c r="U10" s="244"/>
      <c r="V10" s="244"/>
    </row>
    <row r="11" spans="1:22" ht="13.8" thickBot="1" x14ac:dyDescent="0.3">
      <c r="T11" s="244"/>
      <c r="U11" s="244"/>
      <c r="V11" s="244"/>
    </row>
    <row r="12" spans="1:22" ht="28.8" x14ac:dyDescent="0.25">
      <c r="A12" s="147" t="s">
        <v>149</v>
      </c>
      <c r="B12" s="167" t="s">
        <v>266</v>
      </c>
      <c r="C12" s="292" t="s">
        <v>269</v>
      </c>
      <c r="D12" s="293"/>
      <c r="E12" s="294" t="s">
        <v>270</v>
      </c>
      <c r="F12" s="295"/>
      <c r="G12" s="296" t="s">
        <v>271</v>
      </c>
      <c r="H12" s="297"/>
      <c r="J12" s="143" t="s">
        <v>143</v>
      </c>
      <c r="L12" s="48" t="s">
        <v>4</v>
      </c>
      <c r="T12" s="244"/>
      <c r="U12" s="244"/>
      <c r="V12" s="244"/>
    </row>
    <row r="13" spans="1:22" x14ac:dyDescent="0.25">
      <c r="A13" s="19"/>
      <c r="B13" s="168"/>
      <c r="C13" s="39" t="s">
        <v>167</v>
      </c>
      <c r="D13" s="40" t="s">
        <v>168</v>
      </c>
      <c r="E13" s="43" t="s">
        <v>167</v>
      </c>
      <c r="F13" s="44" t="s">
        <v>168</v>
      </c>
      <c r="G13" s="41" t="s">
        <v>167</v>
      </c>
      <c r="H13" s="42" t="s">
        <v>168</v>
      </c>
      <c r="J13" s="50" t="s">
        <v>48</v>
      </c>
      <c r="L13" s="55"/>
      <c r="T13" s="244"/>
      <c r="U13" s="244"/>
      <c r="V13" s="244"/>
    </row>
    <row r="14" spans="1:22" x14ac:dyDescent="0.25">
      <c r="A14" s="68" t="s">
        <v>56</v>
      </c>
      <c r="B14" s="171">
        <f>'Inmatning Rapportering'!D185</f>
        <v>0</v>
      </c>
      <c r="C14" s="274">
        <v>0.40039513104576663</v>
      </c>
      <c r="D14" s="275">
        <v>2.0529870040000002</v>
      </c>
      <c r="E14" s="274">
        <v>8.6442794281400956E-4</v>
      </c>
      <c r="F14" s="275">
        <v>2.1024687062639702E-5</v>
      </c>
      <c r="G14" s="274">
        <v>1.6192772486524026E-4</v>
      </c>
      <c r="H14" s="275">
        <v>1.0127610924335355E-4</v>
      </c>
      <c r="I14" s="5"/>
      <c r="J14" s="93">
        <f>B14*((C14+D14)+(E14+F14)*'GWP faktorer'!$C$8+(G14+H14)*'GWP faktorer'!$C$9)</f>
        <v>0</v>
      </c>
      <c r="K14" s="5"/>
      <c r="L14" s="95">
        <f>B14*(C14+D14)</f>
        <v>0</v>
      </c>
      <c r="T14" s="244"/>
      <c r="U14" s="244"/>
      <c r="V14" s="244"/>
    </row>
    <row r="15" spans="1:22" x14ac:dyDescent="0.25">
      <c r="A15" s="27" t="s">
        <v>122</v>
      </c>
      <c r="B15" s="171">
        <f>'Inmatning Rapportering'!D186</f>
        <v>0</v>
      </c>
      <c r="C15" s="233">
        <v>0.29159247483333334</v>
      </c>
      <c r="D15" s="276">
        <v>0</v>
      </c>
      <c r="E15" s="233">
        <v>2.6271915157004828E-3</v>
      </c>
      <c r="F15" s="233">
        <v>2.1024687062639702E-5</v>
      </c>
      <c r="G15" s="233">
        <v>2.4932887593843842E-4</v>
      </c>
      <c r="H15" s="233">
        <v>1.0127610924335355E-4</v>
      </c>
      <c r="I15" s="65"/>
      <c r="J15" s="93">
        <f>B15*((C15+D15)+(E15+F15)*'GWP faktorer'!$C$8+(G15+H15)*'GWP faktorer'!$C$9)</f>
        <v>0</v>
      </c>
      <c r="K15" s="65"/>
      <c r="L15" s="22">
        <f>B15*(C15+D15)</f>
        <v>0</v>
      </c>
      <c r="T15" s="244"/>
      <c r="U15" s="244"/>
      <c r="V15" s="244"/>
    </row>
    <row r="16" spans="1:22" x14ac:dyDescent="0.25">
      <c r="A16" s="27" t="s">
        <v>265</v>
      </c>
      <c r="B16" s="171">
        <f>'Inmatning Rapportering'!D187</f>
        <v>0</v>
      </c>
      <c r="C16" s="233"/>
      <c r="D16" s="276">
        <v>2.9719326786356683</v>
      </c>
      <c r="E16" s="233"/>
      <c r="F16" s="233">
        <v>1.6638233142941002E-2</v>
      </c>
      <c r="G16" s="233"/>
      <c r="H16" s="233">
        <v>2.908822139127961E-5</v>
      </c>
      <c r="I16" s="65"/>
      <c r="J16" s="93">
        <f>B16*((C16+D16)+(E16+F16)*'GWP faktorer'!$C$8+(G16+H16)*'GWP faktorer'!$C$9)</f>
        <v>0</v>
      </c>
      <c r="K16" s="65"/>
      <c r="L16" s="22">
        <f t="shared" ref="L16:L17" si="1">B16*(C16+D16)</f>
        <v>0</v>
      </c>
      <c r="T16" s="244"/>
      <c r="U16" s="244"/>
      <c r="V16" s="244"/>
    </row>
    <row r="17" spans="1:22" x14ac:dyDescent="0.25">
      <c r="A17" s="27" t="s">
        <v>267</v>
      </c>
      <c r="B17" s="171">
        <f>'Inmatning Rapportering'!D188</f>
        <v>0</v>
      </c>
      <c r="C17" s="233">
        <v>3.3600000000000005E-2</v>
      </c>
      <c r="D17" s="276">
        <v>0</v>
      </c>
      <c r="E17" s="233">
        <v>2.63048985212476E-5</v>
      </c>
      <c r="F17" s="233">
        <v>0</v>
      </c>
      <c r="G17" s="233">
        <v>3.2595748225995901E-6</v>
      </c>
      <c r="H17" s="233">
        <v>0</v>
      </c>
      <c r="I17" s="65"/>
      <c r="J17" s="93">
        <f>B17*((C17+D17)+(E17+F17)*'GWP faktorer'!$C$8+(G17+H17)*'GWP faktorer'!$C$9)</f>
        <v>0</v>
      </c>
      <c r="K17" s="65"/>
      <c r="L17" s="22">
        <f t="shared" si="1"/>
        <v>0</v>
      </c>
      <c r="T17" s="244"/>
      <c r="U17" s="244"/>
      <c r="V17" s="244"/>
    </row>
    <row r="18" spans="1:22" s="1" customFormat="1" x14ac:dyDescent="0.25">
      <c r="A18" s="2" t="s">
        <v>141</v>
      </c>
      <c r="J18" s="23">
        <f>SUM(J14:J17)</f>
        <v>0</v>
      </c>
      <c r="K18" s="23"/>
      <c r="L18" s="23">
        <f>SUM(L14:L17)</f>
        <v>0</v>
      </c>
    </row>
    <row r="19" spans="1:22" s="1" customFormat="1" x14ac:dyDescent="0.25">
      <c r="A19" s="2"/>
      <c r="J19" s="23"/>
      <c r="K19" s="23"/>
      <c r="L19" s="23"/>
    </row>
  </sheetData>
  <mergeCells count="6">
    <mergeCell ref="C1:D1"/>
    <mergeCell ref="E1:F1"/>
    <mergeCell ref="G1:H1"/>
    <mergeCell ref="C12:D12"/>
    <mergeCell ref="E12:F12"/>
    <mergeCell ref="G12:H1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U33"/>
  <sheetViews>
    <sheetView zoomScaleNormal="100" workbookViewId="0">
      <selection activeCell="C16" sqref="C16:D16"/>
    </sheetView>
  </sheetViews>
  <sheetFormatPr defaultColWidth="27.109375" defaultRowHeight="13.2" x14ac:dyDescent="0.25"/>
  <cols>
    <col min="1" max="1" width="36" style="4" customWidth="1"/>
    <col min="2" max="2" width="17.88671875" style="4" customWidth="1"/>
    <col min="3" max="8" width="18.6640625" style="4" customWidth="1"/>
    <col min="9" max="9" width="5.88671875" style="4" customWidth="1"/>
    <col min="10" max="10" width="21.33203125" style="4" customWidth="1"/>
    <col min="11" max="11" width="6.6640625" style="4" customWidth="1"/>
    <col min="12" max="12" width="19" style="4" customWidth="1"/>
    <col min="13" max="13" width="4.88671875" style="4" customWidth="1"/>
    <col min="14" max="14" width="12.88671875" style="4" customWidth="1"/>
    <col min="15" max="15" width="18.44140625" style="4" customWidth="1"/>
    <col min="16" max="16" width="5.33203125" style="4" customWidth="1"/>
    <col min="17" max="17" width="16.88671875" style="4" customWidth="1"/>
    <col min="18" max="18" width="10.88671875" style="4" customWidth="1"/>
    <col min="19" max="19" width="16.6640625" style="4" customWidth="1"/>
    <col min="20" max="20" width="6" style="4" customWidth="1"/>
    <col min="21" max="21" width="15.88671875" style="4" customWidth="1"/>
    <col min="22" max="16384" width="27.109375" style="4"/>
  </cols>
  <sheetData>
    <row r="1" spans="1:21" ht="27.75" customHeight="1" x14ac:dyDescent="0.25">
      <c r="A1" s="18" t="s">
        <v>210</v>
      </c>
      <c r="B1" s="172" t="s">
        <v>2</v>
      </c>
      <c r="C1" s="292" t="s">
        <v>58</v>
      </c>
      <c r="D1" s="293"/>
      <c r="E1" s="294" t="s">
        <v>59</v>
      </c>
      <c r="F1" s="295"/>
      <c r="G1" s="296" t="s">
        <v>60</v>
      </c>
      <c r="H1" s="297"/>
      <c r="J1" s="143" t="s">
        <v>143</v>
      </c>
      <c r="K1" s="144"/>
      <c r="L1" s="48" t="s">
        <v>4</v>
      </c>
    </row>
    <row r="2" spans="1:21" x14ac:dyDescent="0.25">
      <c r="A2" s="18"/>
      <c r="B2" s="172"/>
      <c r="C2" s="39" t="s">
        <v>167</v>
      </c>
      <c r="D2" s="40" t="s">
        <v>168</v>
      </c>
      <c r="E2" s="43" t="s">
        <v>167</v>
      </c>
      <c r="F2" s="44" t="s">
        <v>168</v>
      </c>
      <c r="G2" s="41" t="s">
        <v>167</v>
      </c>
      <c r="H2" s="42" t="s">
        <v>168</v>
      </c>
      <c r="J2" s="79" t="s">
        <v>48</v>
      </c>
      <c r="L2" s="49"/>
      <c r="S2" s="244"/>
      <c r="T2" s="244"/>
      <c r="U2" s="244"/>
    </row>
    <row r="3" spans="1:21" x14ac:dyDescent="0.25">
      <c r="A3" s="67" t="s">
        <v>0</v>
      </c>
      <c r="B3" s="173">
        <f>'Inmatning Rapportering'!D42</f>
        <v>0</v>
      </c>
      <c r="C3" s="270">
        <v>2.7038231227478407E-2</v>
      </c>
      <c r="D3" s="272">
        <v>0.13802472029434285</v>
      </c>
      <c r="E3" s="270">
        <v>6.3522343069768523E-5</v>
      </c>
      <c r="F3" s="272">
        <v>4.8618723061455822E-6</v>
      </c>
      <c r="G3" s="270">
        <v>9.340927035175455E-6</v>
      </c>
      <c r="H3" s="272">
        <v>7.4652494247432439E-7</v>
      </c>
      <c r="I3" s="5"/>
      <c r="J3" s="91">
        <f>B3*((C3+D3)+(E3+F3)*'GWP faktorer'!$C$8+(G3+H3)*'GWP faktorer'!$C$9)</f>
        <v>0</v>
      </c>
      <c r="K3" s="5"/>
      <c r="L3" s="95">
        <f>B3*(C3+D3)</f>
        <v>0</v>
      </c>
      <c r="S3" s="244"/>
      <c r="T3" s="244"/>
      <c r="U3" s="244"/>
    </row>
    <row r="4" spans="1:21" x14ac:dyDescent="0.25">
      <c r="A4" s="67" t="s">
        <v>65</v>
      </c>
      <c r="B4" s="173">
        <f>'Inmatning Rapportering'!D43</f>
        <v>0</v>
      </c>
      <c r="C4" s="270">
        <v>2.3860806986311333E-2</v>
      </c>
      <c r="D4" s="272">
        <v>0.11096720823808424</v>
      </c>
      <c r="E4" s="270">
        <v>5.8788388712524639E-5</v>
      </c>
      <c r="F4" s="272">
        <v>6.9911624859086023E-6</v>
      </c>
      <c r="G4" s="270">
        <v>1.0419116945567486E-5</v>
      </c>
      <c r="H4" s="272">
        <v>8.2761325606284E-6</v>
      </c>
      <c r="I4" s="5"/>
      <c r="J4" s="91">
        <f>B4*((C4+D4)+(E4+F4)*'GWP faktorer'!$C$8+(G4+H4)*'GWP faktorer'!$C$9)</f>
        <v>0</v>
      </c>
      <c r="K4" s="5"/>
      <c r="L4" s="95">
        <f t="shared" ref="L4:L10" si="0">B4*(C4+D4)</f>
        <v>0</v>
      </c>
      <c r="S4" s="244"/>
      <c r="T4" s="244"/>
      <c r="U4" s="244"/>
    </row>
    <row r="5" spans="1:21" x14ac:dyDescent="0.25">
      <c r="A5" s="67" t="s">
        <v>68</v>
      </c>
      <c r="B5" s="173">
        <f>'Inmatning Rapportering'!D44</f>
        <v>0</v>
      </c>
      <c r="C5" s="270">
        <v>2.1214607182904844E-2</v>
      </c>
      <c r="D5" s="272">
        <v>0</v>
      </c>
      <c r="E5" s="270">
        <v>1.7048937824310176E-4</v>
      </c>
      <c r="F5" s="272">
        <v>6.9911624859086023E-6</v>
      </c>
      <c r="G5" s="270">
        <v>3.1688288689762036E-5</v>
      </c>
      <c r="H5" s="272">
        <v>8.2761325606284E-6</v>
      </c>
      <c r="I5" s="5"/>
      <c r="J5" s="92">
        <f>B5*((C5+D5)+(E5+F5)*'GWP faktorer'!$C$8+(G5+H5)*'GWP faktorer'!$C$9)</f>
        <v>0</v>
      </c>
      <c r="K5" s="5"/>
      <c r="L5" s="22">
        <f t="shared" si="0"/>
        <v>0</v>
      </c>
      <c r="S5" s="244"/>
      <c r="T5" s="244"/>
      <c r="U5" s="244"/>
    </row>
    <row r="6" spans="1:21" x14ac:dyDescent="0.25">
      <c r="A6" s="67" t="s">
        <v>116</v>
      </c>
      <c r="B6" s="173">
        <f>'Inmatning Rapportering'!D45</f>
        <v>0</v>
      </c>
      <c r="C6" s="270">
        <v>2.7057607041669273E-2</v>
      </c>
      <c r="D6" s="272">
        <v>0.1382418325586558</v>
      </c>
      <c r="E6" s="270">
        <v>6.3566731315790282E-5</v>
      </c>
      <c r="F6" s="272">
        <v>4.8620735268418816E-6</v>
      </c>
      <c r="G6" s="270">
        <v>9.1859236606205154E-6</v>
      </c>
      <c r="H6" s="272">
        <v>7.4692874255087748E-7</v>
      </c>
      <c r="I6" s="5"/>
      <c r="J6" s="92">
        <f>B6*((C6+D6)+(E6+F6)*'GWP faktorer'!$C$8+(G6+H6)*'GWP faktorer'!$C$9)</f>
        <v>0</v>
      </c>
      <c r="K6" s="5"/>
      <c r="L6" s="22">
        <f t="shared" si="0"/>
        <v>0</v>
      </c>
      <c r="S6" s="244"/>
      <c r="T6" s="244"/>
      <c r="U6" s="244"/>
    </row>
    <row r="7" spans="1:21" x14ac:dyDescent="0.25">
      <c r="A7" s="67" t="s">
        <v>115</v>
      </c>
      <c r="B7" s="173">
        <f>'Inmatning Rapportering'!D46</f>
        <v>0</v>
      </c>
      <c r="C7" s="270">
        <v>1.8897658328133619E-2</v>
      </c>
      <c r="D7" s="272">
        <v>1.2491977453433764E-2</v>
      </c>
      <c r="E7" s="270">
        <v>7.4589776280327021E-5</v>
      </c>
      <c r="F7" s="272">
        <v>2.4041413526366032E-5</v>
      </c>
      <c r="G7" s="270">
        <v>2.2635710822705353E-6</v>
      </c>
      <c r="H7" s="272">
        <v>4.3433033530224565E-7</v>
      </c>
      <c r="I7" s="5"/>
      <c r="J7" s="101">
        <f>B7*((C7+D7)+(E7+F7)*'GWP faktorer'!$C$8+(G7+H7)*'GWP faktorer'!$C$9)</f>
        <v>0</v>
      </c>
      <c r="K7" s="5"/>
      <c r="L7" s="36">
        <f t="shared" si="0"/>
        <v>0</v>
      </c>
      <c r="S7" s="244"/>
      <c r="T7" s="244"/>
      <c r="U7" s="244"/>
    </row>
    <row r="8" spans="1:21" x14ac:dyDescent="0.25">
      <c r="A8" s="67" t="s">
        <v>66</v>
      </c>
      <c r="B8" s="173">
        <f>'Inmatning Rapportering'!D47</f>
        <v>0</v>
      </c>
      <c r="C8" s="270">
        <v>1.9302763822444231E-2</v>
      </c>
      <c r="D8" s="272">
        <v>7.0944706231292218E-2</v>
      </c>
      <c r="E8" s="270">
        <v>3.6882060177495586E-5</v>
      </c>
      <c r="F8" s="272">
        <v>2.4990023653588291E-6</v>
      </c>
      <c r="G8" s="270">
        <v>5.3255927507014369E-6</v>
      </c>
      <c r="H8" s="272">
        <v>3.8371382043180271E-7</v>
      </c>
      <c r="I8" s="5"/>
      <c r="J8" s="92">
        <f>B8*((C8+D8)+(E8+F8)*'GWP faktorer'!$C$8+(G8+H8)*'GWP faktorer'!$C$9)</f>
        <v>0</v>
      </c>
      <c r="K8" s="5"/>
      <c r="L8" s="22">
        <f t="shared" si="0"/>
        <v>0</v>
      </c>
      <c r="S8" s="244"/>
      <c r="T8" s="244"/>
      <c r="U8" s="244"/>
    </row>
    <row r="9" spans="1:21" x14ac:dyDescent="0.25">
      <c r="A9" s="67" t="s">
        <v>67</v>
      </c>
      <c r="B9" s="173">
        <f>'Inmatning Rapportering'!D48</f>
        <v>0</v>
      </c>
      <c r="C9" s="270">
        <v>1.7669567762484354E-2</v>
      </c>
      <c r="D9" s="272">
        <v>5.7037145034375299E-2</v>
      </c>
      <c r="E9" s="270">
        <v>3.4448807637872222E-5</v>
      </c>
      <c r="F9" s="272">
        <v>3.5934575177570217E-6</v>
      </c>
      <c r="G9" s="270">
        <v>5.879782364642942E-6</v>
      </c>
      <c r="H9" s="272">
        <v>4.2539321361629977E-6</v>
      </c>
      <c r="I9" s="5"/>
      <c r="J9" s="92">
        <f>B9*((C9+D9)+(E9+F9)*'GWP faktorer'!$C$8+(G9+H9)*'GWP faktorer'!$C$9)</f>
        <v>0</v>
      </c>
      <c r="K9" s="5"/>
      <c r="L9" s="22">
        <f t="shared" si="0"/>
        <v>0</v>
      </c>
      <c r="S9" s="244"/>
      <c r="T9" s="244"/>
      <c r="U9" s="244"/>
    </row>
    <row r="10" spans="1:21" x14ac:dyDescent="0.25">
      <c r="A10" s="67" t="s">
        <v>71</v>
      </c>
      <c r="B10" s="173">
        <f>'Inmatning Rapportering'!D49</f>
        <v>0</v>
      </c>
      <c r="C10" s="218">
        <v>1.112163162864265E-2</v>
      </c>
      <c r="D10" s="273">
        <v>0</v>
      </c>
      <c r="E10" s="218">
        <v>8.7069461720875762E-6</v>
      </c>
      <c r="F10" s="273">
        <v>0</v>
      </c>
      <c r="G10" s="218">
        <v>1.0789223346116326E-6</v>
      </c>
      <c r="H10" s="273">
        <v>0</v>
      </c>
      <c r="I10" s="5"/>
      <c r="J10" s="92">
        <f>B10*((C10+D10)+(E10+F10)*'GWP faktorer'!$C$8+(G10+H10)*'GWP faktorer'!$C$9)</f>
        <v>0</v>
      </c>
      <c r="K10" s="5"/>
      <c r="L10" s="22">
        <f t="shared" si="0"/>
        <v>0</v>
      </c>
      <c r="S10" s="244"/>
      <c r="T10" s="244"/>
      <c r="U10" s="244"/>
    </row>
    <row r="11" spans="1:21" x14ac:dyDescent="0.25">
      <c r="A11" s="67" t="s">
        <v>178</v>
      </c>
      <c r="B11" s="173">
        <f>'Inmatning Rapportering'!D50</f>
        <v>0</v>
      </c>
      <c r="C11" s="218">
        <v>8.3963718096842554E-2</v>
      </c>
      <c r="D11" s="271">
        <v>0.36050561621561772</v>
      </c>
      <c r="E11" s="218">
        <v>2.2500887136138895E-4</v>
      </c>
      <c r="F11" s="271">
        <v>6.0553944653779542E-7</v>
      </c>
      <c r="G11" s="218">
        <v>4.2253305034655599E-5</v>
      </c>
      <c r="H11" s="271">
        <v>3.4270277965042004E-5</v>
      </c>
      <c r="I11" s="5"/>
      <c r="J11" s="92">
        <f>B11*((C11+D11)+(E11+F11)*'GWP faktorer'!$C$8+(G11+H11)*'GWP faktorer'!$C$9)</f>
        <v>0</v>
      </c>
      <c r="K11" s="5"/>
      <c r="L11" s="22">
        <f t="shared" ref="L11" si="1">B11*(C11+D11)</f>
        <v>0</v>
      </c>
      <c r="S11" s="244"/>
      <c r="T11" s="244"/>
      <c r="U11" s="244"/>
    </row>
    <row r="12" spans="1:21" s="1" customFormat="1" x14ac:dyDescent="0.25">
      <c r="A12" s="114" t="s">
        <v>140</v>
      </c>
      <c r="B12" s="120"/>
      <c r="C12" s="13"/>
      <c r="D12" s="13"/>
      <c r="E12" s="13"/>
      <c r="F12" s="13"/>
      <c r="G12" s="13"/>
      <c r="H12" s="13"/>
      <c r="I12" s="13"/>
      <c r="J12" s="118">
        <f t="shared" ref="J12:L12" si="2">SUM(J3:J10)</f>
        <v>0</v>
      </c>
      <c r="K12" s="118"/>
      <c r="L12" s="118">
        <f t="shared" si="2"/>
        <v>0</v>
      </c>
      <c r="S12" s="244"/>
      <c r="T12" s="244"/>
      <c r="U12" s="244"/>
    </row>
    <row r="13" spans="1:21" x14ac:dyDescent="0.25">
      <c r="A13" s="81" t="s">
        <v>114</v>
      </c>
      <c r="B13" s="9"/>
      <c r="D13" s="102"/>
      <c r="L13" s="98"/>
      <c r="S13" s="244"/>
      <c r="T13" s="244"/>
      <c r="U13" s="244"/>
    </row>
    <row r="14" spans="1:21" x14ac:dyDescent="0.25">
      <c r="A14" s="81" t="s">
        <v>36</v>
      </c>
      <c r="B14" s="9"/>
      <c r="S14" s="244"/>
      <c r="T14" s="244"/>
      <c r="U14" s="244"/>
    </row>
    <row r="15" spans="1:21" x14ac:dyDescent="0.25">
      <c r="A15" s="11"/>
      <c r="B15" s="9"/>
      <c r="S15" s="244"/>
      <c r="T15" s="244"/>
      <c r="U15" s="244"/>
    </row>
    <row r="16" spans="1:21" ht="26.25" customHeight="1" x14ac:dyDescent="0.25">
      <c r="A16" s="17" t="s">
        <v>13</v>
      </c>
      <c r="B16" s="172" t="s">
        <v>2</v>
      </c>
      <c r="C16" s="287" t="s">
        <v>58</v>
      </c>
      <c r="D16" s="287"/>
      <c r="E16" s="298" t="s">
        <v>59</v>
      </c>
      <c r="F16" s="298"/>
      <c r="G16" s="299" t="s">
        <v>60</v>
      </c>
      <c r="H16" s="299"/>
      <c r="J16" s="143" t="s">
        <v>143</v>
      </c>
      <c r="L16" s="48" t="s">
        <v>4</v>
      </c>
      <c r="S16" s="244"/>
      <c r="T16" s="244"/>
      <c r="U16" s="244"/>
    </row>
    <row r="17" spans="1:21" x14ac:dyDescent="0.25">
      <c r="A17" s="82"/>
      <c r="B17" s="174"/>
      <c r="C17" s="39" t="s">
        <v>167</v>
      </c>
      <c r="D17" s="40" t="s">
        <v>168</v>
      </c>
      <c r="E17" s="43" t="s">
        <v>167</v>
      </c>
      <c r="F17" s="44" t="s">
        <v>168</v>
      </c>
      <c r="G17" s="41" t="s">
        <v>167</v>
      </c>
      <c r="H17" s="42" t="s">
        <v>168</v>
      </c>
      <c r="J17" s="66" t="s">
        <v>48</v>
      </c>
      <c r="L17" s="145"/>
      <c r="S17" s="244"/>
      <c r="T17" s="244"/>
      <c r="U17" s="244"/>
    </row>
    <row r="18" spans="1:21" x14ac:dyDescent="0.25">
      <c r="A18" s="67" t="s">
        <v>72</v>
      </c>
      <c r="B18" s="173">
        <f>'Inmatning Rapportering'!D55</f>
        <v>0</v>
      </c>
      <c r="C18" s="270">
        <v>2.8557930041956912E-2</v>
      </c>
      <c r="D18" s="271">
        <v>0.14243957615790076</v>
      </c>
      <c r="E18" s="218">
        <v>6.7092651668872375E-5</v>
      </c>
      <c r="F18" s="271">
        <v>9.7721165372042427E-6</v>
      </c>
      <c r="G18" s="218">
        <v>9.8659390310437303E-6</v>
      </c>
      <c r="H18" s="271">
        <v>2.544139642972492E-6</v>
      </c>
      <c r="I18" s="5"/>
      <c r="J18" s="91">
        <f>B18*((C18+D18)+(E18+F18)*'GWP faktorer'!$C$8+(G18+H18)*'GWP faktorer'!$C$9)</f>
        <v>0</v>
      </c>
      <c r="K18" s="5"/>
      <c r="L18" s="95">
        <f>B18*(C18+D18)</f>
        <v>0</v>
      </c>
      <c r="S18" s="244"/>
      <c r="T18" s="244"/>
      <c r="U18" s="244"/>
    </row>
    <row r="19" spans="1:21" x14ac:dyDescent="0.25">
      <c r="A19" s="67" t="s">
        <v>73</v>
      </c>
      <c r="B19" s="173">
        <f>'Inmatning Rapportering'!D56</f>
        <v>0</v>
      </c>
      <c r="C19" s="218">
        <v>2.4841993104887421E-2</v>
      </c>
      <c r="D19" s="271">
        <v>0.11553031748328189</v>
      </c>
      <c r="E19" s="218">
        <v>6.1205840518378321E-5</v>
      </c>
      <c r="F19" s="271">
        <v>6.7020935129266514E-6</v>
      </c>
      <c r="G19" s="218">
        <v>1.0847564018655859E-5</v>
      </c>
      <c r="H19" s="271">
        <v>8.3404824168903788E-6</v>
      </c>
      <c r="I19" s="5"/>
      <c r="J19" s="91">
        <f>B19*((C19+D19)+(E19+F19)*'GWP faktorer'!$C$8+(G19+H19)*'GWP faktorer'!$C$9)</f>
        <v>0</v>
      </c>
      <c r="K19" s="5"/>
      <c r="L19" s="95">
        <f>B19*(C19+D19)</f>
        <v>0</v>
      </c>
      <c r="S19" s="244"/>
      <c r="T19" s="244"/>
      <c r="U19" s="244"/>
    </row>
    <row r="20" spans="1:21" x14ac:dyDescent="0.25">
      <c r="A20" s="67" t="s">
        <v>74</v>
      </c>
      <c r="B20" s="173">
        <f>'Inmatning Rapportering'!D57</f>
        <v>0</v>
      </c>
      <c r="C20" s="218">
        <v>3.4799090614684065E-2</v>
      </c>
      <c r="D20" s="271">
        <v>3.1039420441375681E-2</v>
      </c>
      <c r="E20" s="218">
        <v>1.3735333439931368E-4</v>
      </c>
      <c r="F20" s="271">
        <v>4.5985955010562955E-5</v>
      </c>
      <c r="G20" s="218">
        <v>4.1682526923159995E-6</v>
      </c>
      <c r="H20" s="271">
        <v>8.8784717203195528E-7</v>
      </c>
      <c r="I20" s="5"/>
      <c r="J20" s="99">
        <f>B20*((C20+D20)+(E20+F20)*'GWP faktorer'!$C$8+(G20+H20)*'GWP faktorer'!$C$9)</f>
        <v>0</v>
      </c>
      <c r="K20" s="5"/>
      <c r="L20" s="100">
        <f>B20*(C20+D20)</f>
        <v>0</v>
      </c>
      <c r="S20" s="244"/>
      <c r="T20" s="244"/>
      <c r="U20" s="244"/>
    </row>
    <row r="21" spans="1:21" x14ac:dyDescent="0.25">
      <c r="A21" s="67" t="s">
        <v>94</v>
      </c>
      <c r="B21" s="173">
        <f>'Inmatning Rapportering'!D58</f>
        <v>0</v>
      </c>
      <c r="C21" s="218">
        <v>1.0898055074033608E-2</v>
      </c>
      <c r="D21" s="271">
        <v>0</v>
      </c>
      <c r="E21" s="218">
        <v>8.5319116905184962E-6</v>
      </c>
      <c r="F21" s="271">
        <v>0</v>
      </c>
      <c r="G21" s="218">
        <v>1.0572329147209421E-6</v>
      </c>
      <c r="H21" s="271">
        <v>0</v>
      </c>
      <c r="I21" s="5"/>
      <c r="J21" s="91">
        <f>B21*((C21+D21)+(E21+F21)*'GWP faktorer'!$C$8+(G21+H21)*'GWP faktorer'!$C$9)</f>
        <v>0</v>
      </c>
      <c r="K21" s="5"/>
      <c r="L21" s="95">
        <f>B21*(C21+D21)</f>
        <v>0</v>
      </c>
      <c r="S21" s="244"/>
      <c r="T21" s="244"/>
      <c r="U21" s="244"/>
    </row>
    <row r="22" spans="1:21" x14ac:dyDescent="0.25">
      <c r="A22" s="31" t="s">
        <v>112</v>
      </c>
      <c r="B22" s="173">
        <f>'Inmatning Rapportering'!D59</f>
        <v>0</v>
      </c>
      <c r="C22" s="218">
        <v>0.12377061589397639</v>
      </c>
      <c r="D22" s="271">
        <v>0.85579593682645472</v>
      </c>
      <c r="E22" s="218">
        <v>3.0494673053337967E-4</v>
      </c>
      <c r="F22" s="271">
        <v>8.7230649075759297E-7</v>
      </c>
      <c r="G22" s="218">
        <v>5.4045972634708927E-5</v>
      </c>
      <c r="H22" s="271">
        <v>4.6389373100478809E-5</v>
      </c>
      <c r="I22" s="5"/>
      <c r="J22" s="92">
        <f>B22*((C22+D22)+(E22+F22)*'GWP faktorer'!$C$8+(G22+H22)*'GWP faktorer'!$C$9)</f>
        <v>0</v>
      </c>
      <c r="K22" s="5"/>
      <c r="L22" s="22">
        <f>B22*(C22+D22)</f>
        <v>0</v>
      </c>
      <c r="S22" s="244"/>
      <c r="T22" s="244"/>
      <c r="U22" s="244"/>
    </row>
    <row r="23" spans="1:21" s="1" customFormat="1" x14ac:dyDescent="0.25">
      <c r="A23" s="114" t="s">
        <v>140</v>
      </c>
      <c r="B23" s="119"/>
      <c r="J23" s="118">
        <f t="shared" ref="J23:L23" si="3">SUM(J18:J22)</f>
        <v>0</v>
      </c>
      <c r="K23" s="118"/>
      <c r="L23" s="118">
        <f t="shared" si="3"/>
        <v>0</v>
      </c>
      <c r="S23" s="244"/>
      <c r="T23" s="244"/>
      <c r="U23" s="244"/>
    </row>
    <row r="24" spans="1:21" x14ac:dyDescent="0.25">
      <c r="A24" s="73"/>
      <c r="B24" s="74"/>
      <c r="S24" s="244"/>
      <c r="T24" s="244"/>
      <c r="U24" s="244"/>
    </row>
    <row r="25" spans="1:21" x14ac:dyDescent="0.25">
      <c r="A25" s="15" t="s">
        <v>35</v>
      </c>
      <c r="B25" s="9"/>
      <c r="S25" s="244"/>
      <c r="T25" s="244"/>
      <c r="U25" s="244"/>
    </row>
    <row r="26" spans="1:21" ht="26.25" customHeight="1" x14ac:dyDescent="0.25">
      <c r="A26" s="17" t="s">
        <v>19</v>
      </c>
      <c r="B26" s="174" t="s">
        <v>2</v>
      </c>
      <c r="C26" s="292" t="s">
        <v>58</v>
      </c>
      <c r="D26" s="293"/>
      <c r="E26" s="294" t="s">
        <v>59</v>
      </c>
      <c r="F26" s="295"/>
      <c r="G26" s="296" t="s">
        <v>60</v>
      </c>
      <c r="H26" s="297"/>
      <c r="J26" s="143" t="s">
        <v>143</v>
      </c>
      <c r="L26" s="48" t="s">
        <v>4</v>
      </c>
      <c r="S26" s="244"/>
      <c r="T26" s="244"/>
      <c r="U26" s="244"/>
    </row>
    <row r="27" spans="1:21" x14ac:dyDescent="0.25">
      <c r="A27" s="17"/>
      <c r="B27" s="174"/>
      <c r="C27" s="39" t="s">
        <v>167</v>
      </c>
      <c r="D27" s="40" t="s">
        <v>168</v>
      </c>
      <c r="E27" s="43" t="s">
        <v>167</v>
      </c>
      <c r="F27" s="44" t="s">
        <v>168</v>
      </c>
      <c r="G27" s="41" t="s">
        <v>167</v>
      </c>
      <c r="H27" s="42" t="s">
        <v>168</v>
      </c>
      <c r="J27" s="50" t="s">
        <v>48</v>
      </c>
      <c r="L27" s="55"/>
      <c r="S27" s="244"/>
      <c r="T27" s="244"/>
      <c r="U27" s="244"/>
    </row>
    <row r="28" spans="1:21" x14ac:dyDescent="0.25">
      <c r="A28" s="29" t="s">
        <v>77</v>
      </c>
      <c r="B28" s="190">
        <f>'Inmatning Rapportering'!D62</f>
        <v>0</v>
      </c>
      <c r="C28" s="269">
        <v>2.0015227471129285E-2</v>
      </c>
      <c r="D28" s="269">
        <v>0.10474421664519515</v>
      </c>
      <c r="E28" s="269">
        <v>4.702282983468303E-5</v>
      </c>
      <c r="F28" s="269">
        <v>4.3298927188250132E-5</v>
      </c>
      <c r="G28" s="269">
        <v>6.9146823187995208E-6</v>
      </c>
      <c r="H28" s="269">
        <v>1.733293554424648E-6</v>
      </c>
      <c r="I28" s="5"/>
      <c r="J28" s="94">
        <f>B28*((C28+D28)+(E28+F28)*'GWP faktorer'!$C$8+(G28+H28)*'GWP faktorer'!$C$9)</f>
        <v>0</v>
      </c>
      <c r="K28" s="5"/>
      <c r="L28" s="22">
        <f>B28*(C28+D28)</f>
        <v>0</v>
      </c>
      <c r="S28" s="244"/>
      <c r="T28" s="244"/>
      <c r="U28" s="244"/>
    </row>
    <row r="29" spans="1:21" x14ac:dyDescent="0.25">
      <c r="A29" s="29" t="s">
        <v>78</v>
      </c>
      <c r="B29" s="190">
        <f>'Inmatning Rapportering'!D63</f>
        <v>0</v>
      </c>
      <c r="C29" s="269">
        <v>1.0133727033035051E-2</v>
      </c>
      <c r="D29" s="269">
        <v>5.3032088697560736E-2</v>
      </c>
      <c r="E29" s="269">
        <v>2.3807699540406417E-5</v>
      </c>
      <c r="F29" s="269">
        <v>1.4124362252660453E-4</v>
      </c>
      <c r="G29" s="269">
        <v>3.5009096569070703E-6</v>
      </c>
      <c r="H29" s="269">
        <v>9.2475927541714583E-7</v>
      </c>
      <c r="I29" s="5"/>
      <c r="J29" s="94">
        <f>B29*((C29+D29)+(E29+F29)*'GWP faktorer'!$C$8+(G29+H29)*'GWP faktorer'!$C$9)</f>
        <v>0</v>
      </c>
      <c r="K29" s="5"/>
      <c r="L29" s="22">
        <f>B29*(C29+D29)</f>
        <v>0</v>
      </c>
      <c r="S29" s="244"/>
      <c r="T29" s="244"/>
      <c r="U29" s="244"/>
    </row>
    <row r="30" spans="1:21" x14ac:dyDescent="0.25">
      <c r="A30" s="29" t="s">
        <v>177</v>
      </c>
      <c r="B30" s="190">
        <f>'Inmatning Rapportering'!D64</f>
        <v>0</v>
      </c>
      <c r="C30" s="269">
        <v>1.9588827858852019E-3</v>
      </c>
      <c r="D30" s="269">
        <v>0</v>
      </c>
      <c r="E30" s="269">
        <v>1.5335777648133634E-6</v>
      </c>
      <c r="F30" s="269">
        <v>0</v>
      </c>
      <c r="G30" s="269">
        <v>1.9003348241949841E-7</v>
      </c>
      <c r="H30" s="269">
        <v>0</v>
      </c>
      <c r="I30" s="5"/>
      <c r="J30" s="94">
        <f>B30*((C30+D30)+(E30+F30)*'GWP faktorer'!$C$8+(G30+H30)*'GWP faktorer'!$C$9)</f>
        <v>0</v>
      </c>
      <c r="K30" s="5"/>
      <c r="L30" s="22">
        <f>B30*(C30+D30)</f>
        <v>0</v>
      </c>
      <c r="S30" s="244"/>
      <c r="T30" s="244"/>
      <c r="U30" s="244"/>
    </row>
    <row r="31" spans="1:21" x14ac:dyDescent="0.25">
      <c r="A31" s="280"/>
      <c r="B31" s="281"/>
      <c r="C31" s="282"/>
      <c r="D31" s="282"/>
      <c r="E31" s="282"/>
      <c r="F31" s="282"/>
      <c r="G31" s="282"/>
      <c r="H31" s="282"/>
      <c r="I31" s="5"/>
      <c r="J31" s="283"/>
      <c r="K31" s="5"/>
      <c r="L31" s="284"/>
      <c r="S31" s="244"/>
      <c r="T31" s="244"/>
      <c r="U31" s="244"/>
    </row>
    <row r="32" spans="1:21" s="1" customFormat="1" x14ac:dyDescent="0.25">
      <c r="A32" s="116" t="s">
        <v>140</v>
      </c>
      <c r="C32" s="13"/>
      <c r="D32" s="13"/>
      <c r="E32" s="13"/>
      <c r="F32" s="13"/>
      <c r="G32" s="13"/>
      <c r="H32" s="13"/>
      <c r="I32" s="13"/>
      <c r="J32" s="118">
        <f>SUM(J28:J31)</f>
        <v>0</v>
      </c>
      <c r="K32" s="118"/>
      <c r="L32" s="118">
        <f>SUM(L28:L31)</f>
        <v>0</v>
      </c>
    </row>
    <row r="33" spans="1:12" x14ac:dyDescent="0.25">
      <c r="A33" s="117"/>
      <c r="C33" s="5"/>
      <c r="D33" s="5"/>
      <c r="E33" s="5"/>
      <c r="F33" s="5"/>
      <c r="G33" s="5"/>
      <c r="H33" s="5"/>
      <c r="I33" s="5"/>
      <c r="J33" s="5"/>
      <c r="K33" s="5"/>
      <c r="L33" s="5"/>
    </row>
  </sheetData>
  <mergeCells count="9">
    <mergeCell ref="E26:F26"/>
    <mergeCell ref="G26:H26"/>
    <mergeCell ref="C26:D26"/>
    <mergeCell ref="C1:D1"/>
    <mergeCell ref="E1:F1"/>
    <mergeCell ref="G1:H1"/>
    <mergeCell ref="C16:D16"/>
    <mergeCell ref="E16:F16"/>
    <mergeCell ref="G16:H1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U31"/>
  <sheetViews>
    <sheetView zoomScale="90" zoomScaleNormal="90" workbookViewId="0">
      <selection activeCell="E27" sqref="E27"/>
    </sheetView>
  </sheetViews>
  <sheetFormatPr defaultColWidth="9.109375" defaultRowHeight="13.2" x14ac:dyDescent="0.25"/>
  <cols>
    <col min="1" max="1" width="36.88671875" customWidth="1"/>
    <col min="2" max="2" width="15" customWidth="1"/>
    <col min="3" max="3" width="13.6640625" customWidth="1"/>
    <col min="4" max="4" width="15.109375" customWidth="1"/>
    <col min="5" max="15" width="13.6640625" customWidth="1"/>
    <col min="16" max="16" width="14.33203125" customWidth="1"/>
    <col min="17" max="17" width="13.6640625" customWidth="1"/>
    <col min="18" max="18" width="8.6640625" customWidth="1"/>
    <col min="19" max="19" width="12.6640625" customWidth="1"/>
    <col min="20" max="20" width="14.88671875" customWidth="1"/>
    <col min="21" max="21" width="13.109375" customWidth="1"/>
  </cols>
  <sheetData>
    <row r="1" spans="1:21" ht="36.6" customHeight="1" x14ac:dyDescent="0.25">
      <c r="A1" s="70" t="s">
        <v>79</v>
      </c>
      <c r="B1" s="25"/>
      <c r="C1" s="300" t="s">
        <v>144</v>
      </c>
      <c r="D1" s="301"/>
      <c r="E1" s="301"/>
      <c r="F1" s="301"/>
      <c r="G1" s="302"/>
      <c r="H1" s="294" t="s">
        <v>145</v>
      </c>
      <c r="I1" s="303"/>
      <c r="J1" s="303"/>
      <c r="K1" s="303"/>
      <c r="L1" s="295"/>
      <c r="M1" s="296" t="s">
        <v>146</v>
      </c>
      <c r="N1" s="304"/>
      <c r="O1" s="304"/>
      <c r="P1" s="304"/>
      <c r="Q1" s="297"/>
    </row>
    <row r="2" spans="1:21" ht="72" customHeight="1" x14ac:dyDescent="0.25">
      <c r="A2" s="84" t="s">
        <v>123</v>
      </c>
      <c r="B2" s="25"/>
      <c r="C2" s="212" t="s">
        <v>175</v>
      </c>
      <c r="D2" s="39" t="s">
        <v>120</v>
      </c>
      <c r="E2" s="39" t="s">
        <v>119</v>
      </c>
      <c r="F2" s="39" t="s">
        <v>117</v>
      </c>
      <c r="G2" s="39" t="s">
        <v>118</v>
      </c>
      <c r="H2" s="43" t="s">
        <v>175</v>
      </c>
      <c r="I2" s="43" t="s">
        <v>120</v>
      </c>
      <c r="J2" s="43" t="s">
        <v>119</v>
      </c>
      <c r="K2" s="43" t="s">
        <v>117</v>
      </c>
      <c r="L2" s="43" t="s">
        <v>118</v>
      </c>
      <c r="M2" s="41" t="s">
        <v>175</v>
      </c>
      <c r="N2" s="41" t="s">
        <v>120</v>
      </c>
      <c r="O2" s="41" t="s">
        <v>119</v>
      </c>
      <c r="P2" s="41" t="s">
        <v>117</v>
      </c>
      <c r="Q2" s="41" t="s">
        <v>118</v>
      </c>
    </row>
    <row r="3" spans="1:21" ht="12.9" customHeight="1" x14ac:dyDescent="0.25">
      <c r="A3" s="71" t="s">
        <v>69</v>
      </c>
      <c r="B3" s="25"/>
      <c r="C3" s="246">
        <v>7.0512836954984081E-6</v>
      </c>
      <c r="D3" s="218">
        <v>1.8680731907617866E-3</v>
      </c>
      <c r="E3" s="218">
        <v>4.2115455974316386E-3</v>
      </c>
      <c r="F3" s="218">
        <v>1.1661486224531569E-2</v>
      </c>
      <c r="G3" s="218">
        <v>4.6987978334111342E-2</v>
      </c>
      <c r="H3" s="218"/>
      <c r="I3" s="218">
        <v>1.0192267319720362E-6</v>
      </c>
      <c r="J3" s="218">
        <v>3.2971511773228078E-6</v>
      </c>
      <c r="K3" s="218">
        <v>2.0135619790535653E-5</v>
      </c>
      <c r="L3" s="218">
        <v>8.1788412112964221E-5</v>
      </c>
      <c r="M3" s="218"/>
      <c r="N3" s="218">
        <v>5.5950764590697259E-7</v>
      </c>
      <c r="O3" s="218">
        <v>4.0856690457197372E-7</v>
      </c>
      <c r="P3" s="218">
        <v>4.0344379184465374E-7</v>
      </c>
      <c r="Q3" s="218">
        <v>1.4660557252325932E-6</v>
      </c>
    </row>
    <row r="4" spans="1:21" ht="12.9" customHeight="1" x14ac:dyDescent="0.25">
      <c r="A4" s="71" t="s">
        <v>87</v>
      </c>
      <c r="B4" s="25"/>
      <c r="C4" s="246">
        <v>4.3211116413654797E-6</v>
      </c>
      <c r="D4" s="218">
        <v>1.1447777681497674E-3</v>
      </c>
      <c r="E4" s="218">
        <v>2.5808859060402691E-3</v>
      </c>
      <c r="F4" s="218">
        <v>7.1462993203090458E-3</v>
      </c>
      <c r="G4" s="218">
        <v>2.8794799493513479E-2</v>
      </c>
      <c r="H4" s="218"/>
      <c r="I4" s="218">
        <v>6.2459442661864928E-7</v>
      </c>
      <c r="J4" s="218">
        <v>2.0205339837293878E-6</v>
      </c>
      <c r="K4" s="218">
        <v>1.233935051266473E-5</v>
      </c>
      <c r="L4" s="218">
        <v>5.0120924780795725E-5</v>
      </c>
      <c r="M4" s="218"/>
      <c r="N4" s="218">
        <v>3.4287302944640963E-7</v>
      </c>
      <c r="O4" s="218">
        <v>2.5037472378961281E-7</v>
      </c>
      <c r="P4" s="218">
        <v>2.4723521855878758E-7</v>
      </c>
      <c r="Q4" s="218">
        <v>8.9841661954934151E-7</v>
      </c>
    </row>
    <row r="5" spans="1:21" ht="12.9" customHeight="1" x14ac:dyDescent="0.25">
      <c r="A5" s="71" t="s">
        <v>88</v>
      </c>
      <c r="B5" s="25"/>
      <c r="C5" s="246">
        <v>7.4442679733500599E-6</v>
      </c>
      <c r="D5" s="218">
        <v>1.9721852114303381E-3</v>
      </c>
      <c r="E5" s="218">
        <v>4.4462647318074949E-3</v>
      </c>
      <c r="F5" s="218">
        <v>1.231140770557341E-2</v>
      </c>
      <c r="G5" s="218">
        <v>4.9606726569291319E-2</v>
      </c>
      <c r="H5" s="218"/>
      <c r="I5" s="218">
        <v>1.0760305847920323E-6</v>
      </c>
      <c r="J5" s="218">
        <v>3.4809090050237592E-6</v>
      </c>
      <c r="K5" s="218">
        <v>2.1257824249211849E-5</v>
      </c>
      <c r="L5" s="218">
        <v>8.6346668660118312E-5</v>
      </c>
      <c r="M5" s="218"/>
      <c r="N5" s="218">
        <v>5.9069029543213648E-7</v>
      </c>
      <c r="O5" s="218">
        <v>4.3133727900036388E-7</v>
      </c>
      <c r="P5" s="218">
        <v>4.2592864340338775E-7</v>
      </c>
      <c r="Q5" s="218">
        <v>1.5477623867924761E-6</v>
      </c>
    </row>
    <row r="6" spans="1:21" ht="12.9" customHeight="1" x14ac:dyDescent="0.25">
      <c r="A6" s="71" t="s">
        <v>89</v>
      </c>
      <c r="B6" s="25"/>
      <c r="C6" s="246">
        <v>1.4157044843557206E-5</v>
      </c>
      <c r="D6" s="218">
        <v>3.7505789122546833E-3</v>
      </c>
      <c r="E6" s="218">
        <v>8.4556291390728497E-3</v>
      </c>
      <c r="F6" s="218">
        <v>2.3413067826020685E-2</v>
      </c>
      <c r="G6" s="218">
        <v>9.4338980689258639E-2</v>
      </c>
      <c r="H6" s="218"/>
      <c r="I6" s="218">
        <v>2.0463278990593028E-6</v>
      </c>
      <c r="J6" s="218">
        <v>6.6197757868040322E-6</v>
      </c>
      <c r="K6" s="218">
        <v>4.0426805194267838E-5</v>
      </c>
      <c r="L6" s="218">
        <v>1.6420871262147235E-4</v>
      </c>
      <c r="M6" s="218"/>
      <c r="N6" s="218">
        <v>1.1233379871632374E-6</v>
      </c>
      <c r="O6" s="218">
        <v>8.2029035270718162E-7</v>
      </c>
      <c r="P6" s="218">
        <v>8.1000454663961835E-7</v>
      </c>
      <c r="Q6" s="218">
        <v>2.9434380378883007E-6</v>
      </c>
    </row>
    <row r="7" spans="1:21" ht="12.9" customHeight="1" x14ac:dyDescent="0.25">
      <c r="A7" s="71" t="s">
        <v>70</v>
      </c>
      <c r="B7" s="25"/>
      <c r="C7" s="246">
        <v>7.4763546742724996E-6</v>
      </c>
      <c r="D7" s="218">
        <v>1.9806858346305459E-3</v>
      </c>
      <c r="E7" s="218">
        <v>4.4654292711795631E-3</v>
      </c>
      <c r="F7" s="218">
        <v>1.2364473024876414E-2</v>
      </c>
      <c r="G7" s="218">
        <v>4.98205442616243E-2</v>
      </c>
      <c r="H7" s="218"/>
      <c r="I7" s="218">
        <v>1.0806685521087945E-6</v>
      </c>
      <c r="J7" s="218">
        <v>3.4959126140531853E-6</v>
      </c>
      <c r="K7" s="218">
        <v>2.1349450914370609E-5</v>
      </c>
      <c r="L7" s="218">
        <v>8.6718844909396901E-5</v>
      </c>
      <c r="M7" s="218"/>
      <c r="N7" s="218">
        <v>5.9323632183999414E-7</v>
      </c>
      <c r="O7" s="218">
        <v>4.3319645310821845E-7</v>
      </c>
      <c r="P7" s="218">
        <v>4.2776450490704538E-7</v>
      </c>
      <c r="Q7" s="218">
        <v>1.5544336389534408E-6</v>
      </c>
    </row>
    <row r="8" spans="1:21" ht="12.9" customHeight="1" x14ac:dyDescent="0.25">
      <c r="A8" s="71" t="s">
        <v>84</v>
      </c>
      <c r="B8" s="25"/>
      <c r="C8" s="246">
        <v>4.0166516651665168E-6</v>
      </c>
      <c r="D8" s="218">
        <v>1.0641181969627011E-3</v>
      </c>
      <c r="E8" s="218">
        <v>2.3990400000000007E-3</v>
      </c>
      <c r="F8" s="218">
        <v>6.6427802489331424E-3</v>
      </c>
      <c r="G8" s="218">
        <v>2.676595490534666E-2</v>
      </c>
      <c r="H8" s="218"/>
      <c r="I8" s="218">
        <v>5.8058630555047282E-7</v>
      </c>
      <c r="J8" s="218">
        <v>1.8781697544170789E-6</v>
      </c>
      <c r="K8" s="218">
        <v>1.1469935724249454E-5</v>
      </c>
      <c r="L8" s="218">
        <v>4.658946879624058E-5</v>
      </c>
      <c r="M8" s="218"/>
      <c r="N8" s="218">
        <v>3.1871463617899284E-7</v>
      </c>
      <c r="O8" s="218">
        <v>2.3273364233361075E-7</v>
      </c>
      <c r="P8" s="218">
        <v>2.2981534260895742E-7</v>
      </c>
      <c r="Q8" s="218">
        <v>8.3511533846549808E-7</v>
      </c>
    </row>
    <row r="9" spans="1:21" ht="12.9" customHeight="1" x14ac:dyDescent="0.25">
      <c r="A9" s="71" t="s">
        <v>81</v>
      </c>
      <c r="B9" s="25"/>
      <c r="C9" s="246">
        <v>3.4090909090909096E-6</v>
      </c>
      <c r="D9" s="218">
        <v>9.0315914195993963E-4</v>
      </c>
      <c r="E9" s="218">
        <v>2.0361600000000004E-3</v>
      </c>
      <c r="F9" s="218">
        <v>5.6379899591785495E-3</v>
      </c>
      <c r="G9" s="218">
        <v>2.2717323070924476E-2</v>
      </c>
      <c r="H9" s="218"/>
      <c r="I9" s="218">
        <v>4.9276652824031732E-7</v>
      </c>
      <c r="J9" s="218">
        <v>1.5940768503876046E-6</v>
      </c>
      <c r="K9" s="218">
        <v>9.7349874634386122E-6</v>
      </c>
      <c r="L9" s="218">
        <v>3.9542322255632757E-5</v>
      </c>
      <c r="M9" s="218"/>
      <c r="N9" s="218">
        <v>2.705056996141032E-7</v>
      </c>
      <c r="O9" s="218">
        <v>1.9753023424953516E-7</v>
      </c>
      <c r="P9" s="218">
        <v>1.9505335801264453E-7</v>
      </c>
      <c r="Q9" s="218">
        <v>7.0879537130264957E-7</v>
      </c>
    </row>
    <row r="10" spans="1:21" ht="12.9" customHeight="1" x14ac:dyDescent="0.25">
      <c r="A10" s="71" t="s">
        <v>82</v>
      </c>
      <c r="B10" s="25"/>
      <c r="C10" s="246">
        <v>2.8240324032403247E-6</v>
      </c>
      <c r="D10" s="218">
        <v>7.4816153343876192E-4</v>
      </c>
      <c r="E10" s="218">
        <v>1.6867200000000003E-3</v>
      </c>
      <c r="F10" s="218">
        <v>4.6704141246000528E-3</v>
      </c>
      <c r="G10" s="218">
        <v>1.8818640563703113E-2</v>
      </c>
      <c r="H10" s="218"/>
      <c r="I10" s="218">
        <v>4.081993352749823E-7</v>
      </c>
      <c r="J10" s="218">
        <v>1.3205059057666296E-6</v>
      </c>
      <c r="K10" s="218">
        <v>8.0642965456207647E-6</v>
      </c>
      <c r="L10" s="218">
        <v>3.275618114245486E-5</v>
      </c>
      <c r="M10" s="218"/>
      <c r="N10" s="218">
        <v>2.240822792182835E-7</v>
      </c>
      <c r="O10" s="218">
        <v>1.6363065609449943E-7</v>
      </c>
      <c r="P10" s="218">
        <v>1.6157885432730618E-7</v>
      </c>
      <c r="Q10" s="218">
        <v>5.8715392144212885E-7</v>
      </c>
    </row>
    <row r="11" spans="1:21" ht="12.9" customHeight="1" x14ac:dyDescent="0.25">
      <c r="A11" s="71" t="s">
        <v>83</v>
      </c>
      <c r="B11" s="25"/>
      <c r="C11" s="246">
        <v>4.9054905490549057E-6</v>
      </c>
      <c r="D11" s="218">
        <v>1.2995953329852596E-3</v>
      </c>
      <c r="E11" s="218">
        <v>2.9299200000000004E-3</v>
      </c>
      <c r="F11" s="218">
        <v>8.1127512283889359E-3</v>
      </c>
      <c r="G11" s="218">
        <v>3.2688953329779113E-2</v>
      </c>
      <c r="H11" s="218"/>
      <c r="I11" s="218">
        <v>7.0906338717088559E-7</v>
      </c>
      <c r="J11" s="218">
        <v>2.2937871510527905E-6</v>
      </c>
      <c r="K11" s="218">
        <v>1.4008100772472722E-5</v>
      </c>
      <c r="L11" s="218">
        <v>5.6899183179722386E-5</v>
      </c>
      <c r="M11" s="218"/>
      <c r="N11" s="218">
        <v>3.8924252485725738E-7</v>
      </c>
      <c r="O11" s="218">
        <v>2.8423492453068427E-7</v>
      </c>
      <c r="P11" s="218">
        <v>2.8067083859245217E-7</v>
      </c>
      <c r="Q11" s="218">
        <v>1.0199167719074428E-6</v>
      </c>
    </row>
    <row r="12" spans="1:21" ht="12.9" customHeight="1" x14ac:dyDescent="0.25">
      <c r="A12" s="71"/>
      <c r="C12" s="123"/>
      <c r="D12" s="126"/>
      <c r="E12" s="126"/>
      <c r="F12" s="126"/>
      <c r="G12" s="126"/>
      <c r="H12" s="126"/>
      <c r="I12" s="126"/>
      <c r="J12" s="126"/>
      <c r="K12" s="126"/>
      <c r="L12" s="126"/>
      <c r="M12" s="126"/>
      <c r="N12" s="126"/>
      <c r="O12" s="126"/>
      <c r="P12" s="126"/>
      <c r="Q12" s="126"/>
    </row>
    <row r="13" spans="1:21" ht="12.9" customHeight="1" x14ac:dyDescent="0.25">
      <c r="A13" s="256" t="s">
        <v>260</v>
      </c>
      <c r="B13" s="246">
        <v>9.0999999999999998E-2</v>
      </c>
      <c r="D13" s="126"/>
      <c r="E13" s="126"/>
      <c r="F13" s="126"/>
      <c r="G13" s="126"/>
      <c r="H13" s="126"/>
      <c r="I13" s="126"/>
      <c r="J13" s="126"/>
      <c r="K13" s="126"/>
      <c r="L13" s="126"/>
      <c r="M13" s="126"/>
      <c r="N13" s="126"/>
      <c r="O13" s="126"/>
      <c r="P13" s="126"/>
      <c r="Q13" s="126"/>
    </row>
    <row r="14" spans="1:21" ht="13.5" customHeight="1" x14ac:dyDescent="0.25"/>
    <row r="15" spans="1:21" x14ac:dyDescent="0.25">
      <c r="D15" s="213" t="s">
        <v>175</v>
      </c>
      <c r="H15" s="87" t="s">
        <v>249</v>
      </c>
      <c r="L15" s="86" t="s">
        <v>119</v>
      </c>
      <c r="P15" s="85" t="s">
        <v>117</v>
      </c>
      <c r="T15" s="88" t="s">
        <v>121</v>
      </c>
    </row>
    <row r="16" spans="1:21" ht="28.8" x14ac:dyDescent="0.25">
      <c r="A16" s="70" t="s">
        <v>79</v>
      </c>
      <c r="C16" s="174" t="s">
        <v>80</v>
      </c>
      <c r="D16" s="142" t="s">
        <v>143</v>
      </c>
      <c r="E16" s="48" t="s">
        <v>4</v>
      </c>
      <c r="G16" s="174" t="s">
        <v>80</v>
      </c>
      <c r="H16" s="142" t="s">
        <v>143</v>
      </c>
      <c r="I16" s="48" t="s">
        <v>4</v>
      </c>
      <c r="J16" s="185"/>
      <c r="K16" s="174" t="s">
        <v>80</v>
      </c>
      <c r="L16" s="142" t="s">
        <v>143</v>
      </c>
      <c r="M16" s="48" t="s">
        <v>4</v>
      </c>
      <c r="N16" s="96"/>
      <c r="O16" s="174" t="s">
        <v>80</v>
      </c>
      <c r="P16" s="142" t="s">
        <v>143</v>
      </c>
      <c r="Q16" s="48" t="s">
        <v>4</v>
      </c>
      <c r="R16" s="96"/>
      <c r="S16" s="174" t="s">
        <v>80</v>
      </c>
      <c r="T16" s="142" t="s">
        <v>143</v>
      </c>
      <c r="U16" s="48" t="s">
        <v>4</v>
      </c>
    </row>
    <row r="17" spans="1:21" x14ac:dyDescent="0.25">
      <c r="C17" s="174"/>
      <c r="D17" s="79" t="s">
        <v>48</v>
      </c>
      <c r="E17" s="212"/>
      <c r="G17" s="174"/>
      <c r="H17" s="79" t="s">
        <v>48</v>
      </c>
      <c r="I17" s="212"/>
      <c r="J17" s="52"/>
      <c r="K17" s="174"/>
      <c r="L17" s="79" t="s">
        <v>48</v>
      </c>
      <c r="M17" s="212"/>
      <c r="N17" s="15"/>
      <c r="O17" s="174"/>
      <c r="P17" s="79" t="s">
        <v>48</v>
      </c>
      <c r="Q17" s="212"/>
      <c r="R17" s="15"/>
      <c r="S17" s="174"/>
      <c r="T17" s="79" t="s">
        <v>48</v>
      </c>
      <c r="U17" s="212"/>
    </row>
    <row r="18" spans="1:21" x14ac:dyDescent="0.25">
      <c r="A18" s="25" t="s">
        <v>69</v>
      </c>
      <c r="C18" s="173">
        <f>'Inmatning Rapportering'!D83</f>
        <v>0</v>
      </c>
      <c r="D18" s="83">
        <f>E18</f>
        <v>0</v>
      </c>
      <c r="E18" s="214">
        <f t="shared" ref="E18:E26" si="0">C3*C18*1</f>
        <v>0</v>
      </c>
      <c r="G18" s="173">
        <f>'Inmatning Rapportering'!E83</f>
        <v>0</v>
      </c>
      <c r="H18" s="83">
        <f>G18*(D3*'GWP faktorer'!$C$7+Spårtrafik!I3*'GWP faktorer'!$C$8+Spårtrafik!N3*'GWP faktorer'!$C$9)</f>
        <v>0</v>
      </c>
      <c r="I18" s="214">
        <f t="shared" ref="I18:I26" si="1">G18*D3*1</f>
        <v>0</v>
      </c>
      <c r="J18" s="98"/>
      <c r="K18" s="173">
        <f>'Inmatning Rapportering'!F83</f>
        <v>0</v>
      </c>
      <c r="L18" s="83">
        <f>K18*(E3*'GWP faktorer'!$C$7+Spårtrafik!J3*'GWP faktorer'!$C$8+Spårtrafik!O3*'GWP faktorer'!$C$9)</f>
        <v>0</v>
      </c>
      <c r="M18" s="214">
        <f t="shared" ref="M18:M26" si="2">K18*E3*1</f>
        <v>0</v>
      </c>
      <c r="N18" s="98"/>
      <c r="O18" s="215">
        <f>'Inmatning Rapportering'!G83</f>
        <v>0</v>
      </c>
      <c r="P18" s="83">
        <f>O18*(F3*'GWP faktorer'!$C$7+Spårtrafik!K3*'GWP faktorer'!$C$8+Spårtrafik!P3*'GWP faktorer'!$C$9)</f>
        <v>0</v>
      </c>
      <c r="Q18" s="214">
        <f>O18*F3*1</f>
        <v>0</v>
      </c>
      <c r="R18" s="98"/>
      <c r="S18" s="215">
        <f>'Inmatning Rapportering'!H83</f>
        <v>0</v>
      </c>
      <c r="T18" s="83">
        <f>S18*(G3*'GWP faktorer'!$C$7+Spårtrafik!L3*'GWP faktorer'!$C$8+Spårtrafik!Q3*'GWP faktorer'!$C$9)</f>
        <v>0</v>
      </c>
      <c r="U18" s="214">
        <f t="shared" ref="U18:U26" si="3">S18*G3*1</f>
        <v>0</v>
      </c>
    </row>
    <row r="19" spans="1:21" x14ac:dyDescent="0.25">
      <c r="A19" s="25" t="s">
        <v>87</v>
      </c>
      <c r="C19" s="173">
        <f>'Inmatning Rapportering'!D84</f>
        <v>0</v>
      </c>
      <c r="D19" s="83">
        <f>E19</f>
        <v>0</v>
      </c>
      <c r="E19" s="214">
        <f t="shared" si="0"/>
        <v>0</v>
      </c>
      <c r="G19" s="173">
        <f>'Inmatning Rapportering'!E84</f>
        <v>0</v>
      </c>
      <c r="H19" s="83">
        <f>G19*(D4*'GWP faktorer'!$C$7+Spårtrafik!I4*'GWP faktorer'!$C$8+Spårtrafik!N4*'GWP faktorer'!$C$9)</f>
        <v>0</v>
      </c>
      <c r="I19" s="214">
        <f t="shared" si="1"/>
        <v>0</v>
      </c>
      <c r="J19" s="98"/>
      <c r="K19" s="173">
        <f>'Inmatning Rapportering'!F84</f>
        <v>0</v>
      </c>
      <c r="L19" s="83">
        <f>K19*(E4*'GWP faktorer'!$C$7+Spårtrafik!J4*'GWP faktorer'!$C$8+Spårtrafik!O4*'GWP faktorer'!$C$9)</f>
        <v>0</v>
      </c>
      <c r="M19" s="214">
        <f t="shared" si="2"/>
        <v>0</v>
      </c>
      <c r="N19" s="98"/>
      <c r="O19" s="215">
        <f>'Inmatning Rapportering'!G84</f>
        <v>0</v>
      </c>
      <c r="P19" s="83">
        <f>O19*(F4*'GWP faktorer'!$C$7+Spårtrafik!K4*'GWP faktorer'!$C$8+Spårtrafik!P4*'GWP faktorer'!$C$9)</f>
        <v>0</v>
      </c>
      <c r="Q19" s="214">
        <f t="shared" ref="Q19:Q26" si="4">O19*F4*1</f>
        <v>0</v>
      </c>
      <c r="R19" s="98"/>
      <c r="S19" s="215">
        <f>'Inmatning Rapportering'!H84</f>
        <v>0</v>
      </c>
      <c r="T19" s="83">
        <f>S19*(G4*'GWP faktorer'!$C$7+Spårtrafik!L4*'GWP faktorer'!$C$8+Spårtrafik!Q4*'GWP faktorer'!$C$9)</f>
        <v>0</v>
      </c>
      <c r="U19" s="214">
        <f t="shared" si="3"/>
        <v>0</v>
      </c>
    </row>
    <row r="20" spans="1:21" x14ac:dyDescent="0.25">
      <c r="A20" s="25" t="s">
        <v>88</v>
      </c>
      <c r="C20" s="173">
        <f>'Inmatning Rapportering'!D85</f>
        <v>0</v>
      </c>
      <c r="D20" s="83">
        <f t="shared" ref="D20:D25" si="5">E20</f>
        <v>0</v>
      </c>
      <c r="E20" s="214">
        <f t="shared" si="0"/>
        <v>0</v>
      </c>
      <c r="G20" s="173">
        <f>'Inmatning Rapportering'!E85</f>
        <v>0</v>
      </c>
      <c r="H20" s="83">
        <f>G20*(D5*'GWP faktorer'!$C$7+Spårtrafik!I5*'GWP faktorer'!$C$8+Spårtrafik!N5*'GWP faktorer'!$C$9)</f>
        <v>0</v>
      </c>
      <c r="I20" s="214">
        <f t="shared" si="1"/>
        <v>0</v>
      </c>
      <c r="J20" s="98"/>
      <c r="K20" s="173">
        <f>'Inmatning Rapportering'!F85</f>
        <v>0</v>
      </c>
      <c r="L20" s="83">
        <f>K20*(E5*'GWP faktorer'!$C$7+Spårtrafik!J5*'GWP faktorer'!$C$8+Spårtrafik!O5*'GWP faktorer'!$C$9)</f>
        <v>0</v>
      </c>
      <c r="M20" s="214">
        <f t="shared" si="2"/>
        <v>0</v>
      </c>
      <c r="N20" s="98"/>
      <c r="O20" s="215">
        <f>'Inmatning Rapportering'!G85</f>
        <v>0</v>
      </c>
      <c r="P20" s="83">
        <f>O20*(F5*'GWP faktorer'!$C$7+Spårtrafik!K5*'GWP faktorer'!$C$8+Spårtrafik!P5*'GWP faktorer'!$C$9)</f>
        <v>0</v>
      </c>
      <c r="Q20" s="214">
        <f t="shared" si="4"/>
        <v>0</v>
      </c>
      <c r="R20" s="98"/>
      <c r="S20" s="215">
        <f>'Inmatning Rapportering'!H85</f>
        <v>0</v>
      </c>
      <c r="T20" s="83">
        <f>S20*(G5*'GWP faktorer'!$C$7+Spårtrafik!L5*'GWP faktorer'!$C$8+Spårtrafik!Q5*'GWP faktorer'!$C$9)</f>
        <v>0</v>
      </c>
      <c r="U20" s="214">
        <f t="shared" si="3"/>
        <v>0</v>
      </c>
    </row>
    <row r="21" spans="1:21" x14ac:dyDescent="0.25">
      <c r="A21" s="25" t="s">
        <v>89</v>
      </c>
      <c r="C21" s="173">
        <f>'Inmatning Rapportering'!D86</f>
        <v>0</v>
      </c>
      <c r="D21" s="83">
        <f t="shared" si="5"/>
        <v>0</v>
      </c>
      <c r="E21" s="214">
        <f t="shared" si="0"/>
        <v>0</v>
      </c>
      <c r="G21" s="173">
        <f>'Inmatning Rapportering'!E86</f>
        <v>0</v>
      </c>
      <c r="H21" s="83">
        <f>G21*(D6*'GWP faktorer'!$C$7+Spårtrafik!I6*'GWP faktorer'!$C$8+Spårtrafik!N6*'GWP faktorer'!$C$9)</f>
        <v>0</v>
      </c>
      <c r="I21" s="214">
        <f t="shared" si="1"/>
        <v>0</v>
      </c>
      <c r="J21" s="98"/>
      <c r="K21" s="173">
        <f>'Inmatning Rapportering'!F86</f>
        <v>0</v>
      </c>
      <c r="L21" s="83">
        <f>K21*(E6*'GWP faktorer'!$C$7+Spårtrafik!J6*'GWP faktorer'!$C$8+Spårtrafik!O6*'GWP faktorer'!$C$9)</f>
        <v>0</v>
      </c>
      <c r="M21" s="214">
        <f t="shared" si="2"/>
        <v>0</v>
      </c>
      <c r="N21" s="98"/>
      <c r="O21" s="215">
        <f>'Inmatning Rapportering'!G86</f>
        <v>0</v>
      </c>
      <c r="P21" s="83">
        <f>O21*(F6*'GWP faktorer'!$C$7+Spårtrafik!K6*'GWP faktorer'!$C$8+Spårtrafik!P6*'GWP faktorer'!$C$9)</f>
        <v>0</v>
      </c>
      <c r="Q21" s="214">
        <f t="shared" si="4"/>
        <v>0</v>
      </c>
      <c r="R21" s="98"/>
      <c r="S21" s="215">
        <f>'Inmatning Rapportering'!H86</f>
        <v>0</v>
      </c>
      <c r="T21" s="83">
        <f>S21*(G6*'GWP faktorer'!$C$7+Spårtrafik!L6*'GWP faktorer'!$C$8+Spårtrafik!Q6*'GWP faktorer'!$C$9)</f>
        <v>0</v>
      </c>
      <c r="U21" s="214">
        <f t="shared" si="3"/>
        <v>0</v>
      </c>
    </row>
    <row r="22" spans="1:21" x14ac:dyDescent="0.25">
      <c r="A22" s="25" t="s">
        <v>70</v>
      </c>
      <c r="C22" s="173">
        <f>'Inmatning Rapportering'!D87</f>
        <v>0</v>
      </c>
      <c r="D22" s="83">
        <f t="shared" si="5"/>
        <v>0</v>
      </c>
      <c r="E22" s="214">
        <f t="shared" si="0"/>
        <v>0</v>
      </c>
      <c r="G22" s="173">
        <f>'Inmatning Rapportering'!E87</f>
        <v>0</v>
      </c>
      <c r="H22" s="83">
        <f>G22*(D7*'GWP faktorer'!$C$7+Spårtrafik!I7*'GWP faktorer'!$C$8+Spårtrafik!N7*'GWP faktorer'!$C$9)</f>
        <v>0</v>
      </c>
      <c r="I22" s="214">
        <f t="shared" si="1"/>
        <v>0</v>
      </c>
      <c r="J22" s="98"/>
      <c r="K22" s="173">
        <f>'Inmatning Rapportering'!F87</f>
        <v>0</v>
      </c>
      <c r="L22" s="83">
        <f>K22*(E7*'GWP faktorer'!$C$7+Spårtrafik!J7*'GWP faktorer'!$C$8+Spårtrafik!O7*'GWP faktorer'!$C$9)</f>
        <v>0</v>
      </c>
      <c r="M22" s="214">
        <f t="shared" si="2"/>
        <v>0</v>
      </c>
      <c r="N22" s="98"/>
      <c r="O22" s="215">
        <f>'Inmatning Rapportering'!G87</f>
        <v>0</v>
      </c>
      <c r="P22" s="83">
        <f>O22*(F7*'GWP faktorer'!$C$7+Spårtrafik!K7*'GWP faktorer'!$C$8+Spårtrafik!P7*'GWP faktorer'!$C$9)</f>
        <v>0</v>
      </c>
      <c r="Q22" s="214">
        <f t="shared" si="4"/>
        <v>0</v>
      </c>
      <c r="R22" s="98"/>
      <c r="S22" s="215">
        <f>'Inmatning Rapportering'!H87</f>
        <v>0</v>
      </c>
      <c r="T22" s="83">
        <f>S22*(G7*'GWP faktorer'!$C$7+Spårtrafik!L7*'GWP faktorer'!$C$8+Spårtrafik!Q7*'GWP faktorer'!$C$9)</f>
        <v>0</v>
      </c>
      <c r="U22" s="214">
        <f t="shared" si="3"/>
        <v>0</v>
      </c>
    </row>
    <row r="23" spans="1:21" x14ac:dyDescent="0.25">
      <c r="A23" s="25" t="s">
        <v>84</v>
      </c>
      <c r="C23" s="173">
        <f>'Inmatning Rapportering'!D88</f>
        <v>0</v>
      </c>
      <c r="D23" s="83">
        <f t="shared" si="5"/>
        <v>0</v>
      </c>
      <c r="E23" s="214">
        <f t="shared" si="0"/>
        <v>0</v>
      </c>
      <c r="G23" s="173">
        <f>'Inmatning Rapportering'!E88</f>
        <v>0</v>
      </c>
      <c r="H23" s="83">
        <f>G23*(D8*'GWP faktorer'!$C$7+Spårtrafik!I8*'GWP faktorer'!$C$8+Spårtrafik!N8*'GWP faktorer'!$C$9)</f>
        <v>0</v>
      </c>
      <c r="I23" s="214">
        <f t="shared" si="1"/>
        <v>0</v>
      </c>
      <c r="J23" s="98"/>
      <c r="K23" s="173">
        <f>'Inmatning Rapportering'!F88</f>
        <v>0</v>
      </c>
      <c r="L23" s="83">
        <f>K23*(E8*'GWP faktorer'!$C$7+Spårtrafik!J8*'GWP faktorer'!$C$8+Spårtrafik!O8*'GWP faktorer'!$C$9)</f>
        <v>0</v>
      </c>
      <c r="M23" s="214">
        <f t="shared" si="2"/>
        <v>0</v>
      </c>
      <c r="N23" s="98"/>
      <c r="O23" s="215">
        <f>'Inmatning Rapportering'!G88</f>
        <v>0</v>
      </c>
      <c r="P23" s="83">
        <f>O23*(F8*'GWP faktorer'!$C$7+Spårtrafik!K8*'GWP faktorer'!$C$8+Spårtrafik!P8*'GWP faktorer'!$C$9)</f>
        <v>0</v>
      </c>
      <c r="Q23" s="214">
        <f t="shared" si="4"/>
        <v>0</v>
      </c>
      <c r="R23" s="98"/>
      <c r="S23" s="215">
        <f>'Inmatning Rapportering'!H88</f>
        <v>0</v>
      </c>
      <c r="T23" s="83">
        <f>S23*(G8*'GWP faktorer'!$C$7+Spårtrafik!L8*'GWP faktorer'!$C$8+Spårtrafik!Q8*'GWP faktorer'!$C$9)</f>
        <v>0</v>
      </c>
      <c r="U23" s="214">
        <f t="shared" si="3"/>
        <v>0</v>
      </c>
    </row>
    <row r="24" spans="1:21" x14ac:dyDescent="0.25">
      <c r="A24" s="25" t="s">
        <v>81</v>
      </c>
      <c r="C24" s="173">
        <f>'Inmatning Rapportering'!D89</f>
        <v>0</v>
      </c>
      <c r="D24" s="83">
        <f>E24</f>
        <v>0</v>
      </c>
      <c r="E24" s="214">
        <f t="shared" si="0"/>
        <v>0</v>
      </c>
      <c r="G24" s="173">
        <f>'Inmatning Rapportering'!E89</f>
        <v>0</v>
      </c>
      <c r="H24" s="83">
        <f>G24*(D9*'GWP faktorer'!$C$7+Spårtrafik!I9*'GWP faktorer'!$C$8+Spårtrafik!N9*'GWP faktorer'!$C$9)</f>
        <v>0</v>
      </c>
      <c r="I24" s="214">
        <f t="shared" si="1"/>
        <v>0</v>
      </c>
      <c r="J24" s="98"/>
      <c r="K24" s="173">
        <f>'Inmatning Rapportering'!F89</f>
        <v>0</v>
      </c>
      <c r="L24" s="83">
        <f>K24*(E9*'GWP faktorer'!$C$7+Spårtrafik!J9*'GWP faktorer'!$C$8+Spårtrafik!O9*'GWP faktorer'!$C$9)</f>
        <v>0</v>
      </c>
      <c r="M24" s="214">
        <f t="shared" si="2"/>
        <v>0</v>
      </c>
      <c r="N24" s="98"/>
      <c r="O24" s="215">
        <f>'Inmatning Rapportering'!G89</f>
        <v>0</v>
      </c>
      <c r="P24" s="83">
        <f>O24*(F9*'GWP faktorer'!$C$7+Spårtrafik!K9*'GWP faktorer'!$C$8+Spårtrafik!P9*'GWP faktorer'!$C$9)</f>
        <v>0</v>
      </c>
      <c r="Q24" s="214">
        <f t="shared" si="4"/>
        <v>0</v>
      </c>
      <c r="R24" s="98"/>
      <c r="S24" s="215">
        <f>'Inmatning Rapportering'!H89</f>
        <v>0</v>
      </c>
      <c r="T24" s="83">
        <f>S24*(G9*'GWP faktorer'!$C$7+Spårtrafik!L9*'GWP faktorer'!$C$8+Spårtrafik!Q9*'GWP faktorer'!$C$9)</f>
        <v>0</v>
      </c>
      <c r="U24" s="214">
        <f t="shared" si="3"/>
        <v>0</v>
      </c>
    </row>
    <row r="25" spans="1:21" x14ac:dyDescent="0.25">
      <c r="A25" s="25" t="s">
        <v>82</v>
      </c>
      <c r="C25" s="173">
        <f>'Inmatning Rapportering'!D90</f>
        <v>0</v>
      </c>
      <c r="D25" s="83">
        <f t="shared" si="5"/>
        <v>0</v>
      </c>
      <c r="E25" s="214">
        <f t="shared" si="0"/>
        <v>0</v>
      </c>
      <c r="G25" s="173">
        <f>'Inmatning Rapportering'!E90</f>
        <v>0</v>
      </c>
      <c r="H25" s="83">
        <f>G25*(D10*'GWP faktorer'!$C$7+Spårtrafik!I10*'GWP faktorer'!$C$8+Spårtrafik!N10*'GWP faktorer'!$C$9)</f>
        <v>0</v>
      </c>
      <c r="I25" s="214">
        <f t="shared" si="1"/>
        <v>0</v>
      </c>
      <c r="J25" s="98"/>
      <c r="K25" s="173">
        <f>'Inmatning Rapportering'!F90</f>
        <v>0</v>
      </c>
      <c r="L25" s="83">
        <f>K25*(E10*'GWP faktorer'!$C$7+Spårtrafik!J10*'GWP faktorer'!$C$8+Spårtrafik!O10*'GWP faktorer'!$C$9)</f>
        <v>0</v>
      </c>
      <c r="M25" s="214">
        <f t="shared" si="2"/>
        <v>0</v>
      </c>
      <c r="N25" s="98"/>
      <c r="O25" s="215">
        <f>'Inmatning Rapportering'!G90</f>
        <v>0</v>
      </c>
      <c r="P25" s="83">
        <f>O25*(F10*'GWP faktorer'!$C$7+Spårtrafik!K10*'GWP faktorer'!$C$8+Spårtrafik!P10*'GWP faktorer'!$C$9)</f>
        <v>0</v>
      </c>
      <c r="Q25" s="214">
        <f t="shared" si="4"/>
        <v>0</v>
      </c>
      <c r="R25" s="98"/>
      <c r="S25" s="215">
        <f>'Inmatning Rapportering'!H90</f>
        <v>0</v>
      </c>
      <c r="T25" s="83">
        <f>S25*(G10*'GWP faktorer'!$C$7+Spårtrafik!L10*'GWP faktorer'!$C$8+Spårtrafik!Q10*'GWP faktorer'!$C$9)</f>
        <v>0</v>
      </c>
      <c r="U25" s="214">
        <f t="shared" si="3"/>
        <v>0</v>
      </c>
    </row>
    <row r="26" spans="1:21" x14ac:dyDescent="0.25">
      <c r="A26" s="25" t="s">
        <v>83</v>
      </c>
      <c r="C26" s="173">
        <f>'Inmatning Rapportering'!D91</f>
        <v>0</v>
      </c>
      <c r="D26" s="83">
        <f>E26</f>
        <v>0</v>
      </c>
      <c r="E26" s="214">
        <f t="shared" si="0"/>
        <v>0</v>
      </c>
      <c r="G26" s="173">
        <f>'Inmatning Rapportering'!E91</f>
        <v>0</v>
      </c>
      <c r="H26" s="83">
        <f>G26*(D11*'GWP faktorer'!$C$7+Spårtrafik!I11*'GWP faktorer'!$C$8+Spårtrafik!N11*'GWP faktorer'!$C$9)</f>
        <v>0</v>
      </c>
      <c r="I26" s="214">
        <f t="shared" si="1"/>
        <v>0</v>
      </c>
      <c r="J26" s="98"/>
      <c r="K26" s="173">
        <f>'Inmatning Rapportering'!F91</f>
        <v>0</v>
      </c>
      <c r="L26" s="83">
        <f>K26*(E11*'GWP faktorer'!$C$7+Spårtrafik!J11*'GWP faktorer'!$C$8+Spårtrafik!O11*'GWP faktorer'!$C$9)</f>
        <v>0</v>
      </c>
      <c r="M26" s="214">
        <f t="shared" si="2"/>
        <v>0</v>
      </c>
      <c r="N26" s="98"/>
      <c r="O26" s="215">
        <f>'Inmatning Rapportering'!G91</f>
        <v>0</v>
      </c>
      <c r="P26" s="83">
        <f>O26*(F11*'GWP faktorer'!$C$7+Spårtrafik!K11*'GWP faktorer'!$C$8+Spårtrafik!P11*'GWP faktorer'!$C$9)</f>
        <v>0</v>
      </c>
      <c r="Q26" s="214">
        <f t="shared" si="4"/>
        <v>0</v>
      </c>
      <c r="R26" s="98"/>
      <c r="S26" s="215">
        <f>'Inmatning Rapportering'!H91</f>
        <v>0</v>
      </c>
      <c r="T26" s="83">
        <f>S26*(G11*'GWP faktorer'!$C$7+Spårtrafik!L11*'GWP faktorer'!$C$8+Spårtrafik!Q11*'GWP faktorer'!$C$9)</f>
        <v>0</v>
      </c>
      <c r="U26" s="214">
        <f t="shared" si="3"/>
        <v>0</v>
      </c>
    </row>
    <row r="27" spans="1:21" x14ac:dyDescent="0.25">
      <c r="A27" s="256" t="s">
        <v>260</v>
      </c>
      <c r="C27" s="173">
        <f>'Inmatning Rapportering'!D79</f>
        <v>0</v>
      </c>
      <c r="D27" s="266">
        <f>B13*C27*1</f>
        <v>0</v>
      </c>
      <c r="E27" s="214">
        <f>B13*C27*('Väg drivmedelsåtgång'!D4/SUM('Väg drivmedelsåtgång'!C4:H4))</f>
        <v>0</v>
      </c>
      <c r="G27" s="127"/>
      <c r="H27" s="253"/>
      <c r="I27" s="98"/>
      <c r="J27" s="98"/>
      <c r="K27" s="127"/>
      <c r="L27" s="253"/>
      <c r="M27" s="98"/>
      <c r="N27" s="98"/>
      <c r="O27" s="254"/>
      <c r="P27" s="253"/>
      <c r="Q27" s="98"/>
      <c r="R27" s="98"/>
      <c r="S27" s="254"/>
      <c r="T27" s="253"/>
      <c r="U27" s="98"/>
    </row>
    <row r="28" spans="1:21" s="13" customFormat="1" x14ac:dyDescent="0.25">
      <c r="A28" s="2" t="s">
        <v>140</v>
      </c>
      <c r="D28" s="118">
        <f>SUM(D18:D27)</f>
        <v>0</v>
      </c>
      <c r="E28" s="118">
        <f>SUM(E18:E27)</f>
        <v>0</v>
      </c>
      <c r="F28" s="118"/>
      <c r="G28" s="118"/>
      <c r="H28" s="118">
        <f t="shared" ref="H28:U28" si="6">SUM(H18:H26)</f>
        <v>0</v>
      </c>
      <c r="I28" s="118">
        <f t="shared" si="6"/>
        <v>0</v>
      </c>
      <c r="J28" s="118"/>
      <c r="K28" s="118"/>
      <c r="L28" s="118">
        <f t="shared" si="6"/>
        <v>0</v>
      </c>
      <c r="M28" s="118">
        <f t="shared" si="6"/>
        <v>0</v>
      </c>
      <c r="N28" s="118"/>
      <c r="O28" s="118"/>
      <c r="P28" s="118">
        <f t="shared" si="6"/>
        <v>0</v>
      </c>
      <c r="Q28" s="118">
        <f t="shared" si="6"/>
        <v>0</v>
      </c>
      <c r="R28" s="118"/>
      <c r="S28" s="118"/>
      <c r="T28" s="118">
        <f t="shared" si="6"/>
        <v>0</v>
      </c>
      <c r="U28" s="118">
        <f t="shared" si="6"/>
        <v>0</v>
      </c>
    </row>
    <row r="29" spans="1:21" x14ac:dyDescent="0.25">
      <c r="A29" s="146"/>
    </row>
    <row r="31" spans="1:21" x14ac:dyDescent="0.25">
      <c r="K31" s="211"/>
      <c r="L31" s="211"/>
      <c r="M31" s="211"/>
    </row>
  </sheetData>
  <mergeCells count="3">
    <mergeCell ref="C1:G1"/>
    <mergeCell ref="H1:L1"/>
    <mergeCell ref="M1:Q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K83"/>
  <sheetViews>
    <sheetView topLeftCell="A42" zoomScale="90" zoomScaleNormal="90" workbookViewId="0">
      <selection activeCell="O67" sqref="O67"/>
    </sheetView>
  </sheetViews>
  <sheetFormatPr defaultRowHeight="13.2" x14ac:dyDescent="0.25"/>
  <cols>
    <col min="1" max="1" width="52.33203125" customWidth="1"/>
    <col min="2" max="2" width="13.6640625" customWidth="1"/>
    <col min="3" max="8" width="18.6640625" customWidth="1"/>
    <col min="9" max="9" width="15.6640625" customWidth="1"/>
    <col min="10" max="10" width="21.33203125" customWidth="1"/>
    <col min="11" max="11" width="6.109375" customWidth="1"/>
    <col min="12" max="12" width="14.88671875" customWidth="1"/>
    <col min="34" max="34" width="11.5546875" customWidth="1"/>
    <col min="35" max="35" width="3.5546875" customWidth="1"/>
  </cols>
  <sheetData>
    <row r="1" spans="1:37" ht="29.25" customHeight="1" x14ac:dyDescent="0.25">
      <c r="A1" s="24" t="s">
        <v>85</v>
      </c>
      <c r="B1" s="174" t="s">
        <v>80</v>
      </c>
      <c r="C1" s="292" t="s">
        <v>52</v>
      </c>
      <c r="D1" s="293"/>
      <c r="E1" s="294" t="s">
        <v>55</v>
      </c>
      <c r="F1" s="295"/>
      <c r="G1" s="296" t="s">
        <v>54</v>
      </c>
      <c r="H1" s="297"/>
      <c r="J1" s="143" t="s">
        <v>143</v>
      </c>
      <c r="L1" s="48" t="s">
        <v>4</v>
      </c>
    </row>
    <row r="2" spans="1:37" ht="12.75" customHeight="1" x14ac:dyDescent="0.25">
      <c r="A2" s="24"/>
      <c r="B2" s="174"/>
      <c r="C2" s="39" t="s">
        <v>167</v>
      </c>
      <c r="D2" s="40" t="s">
        <v>168</v>
      </c>
      <c r="E2" s="43" t="s">
        <v>167</v>
      </c>
      <c r="F2" s="44" t="s">
        <v>168</v>
      </c>
      <c r="G2" s="41" t="s">
        <v>167</v>
      </c>
      <c r="H2" s="42" t="s">
        <v>168</v>
      </c>
      <c r="J2" s="50" t="s">
        <v>48</v>
      </c>
      <c r="L2" s="49"/>
    </row>
    <row r="3" spans="1:37" x14ac:dyDescent="0.25">
      <c r="A3" s="31" t="s">
        <v>98</v>
      </c>
      <c r="B3" s="171">
        <f>'Inmatning Rapportering'!D97</f>
        <v>0</v>
      </c>
      <c r="C3" s="258">
        <v>8.9176480678559069E-3</v>
      </c>
      <c r="D3" s="259">
        <v>0</v>
      </c>
      <c r="E3" s="258">
        <v>6.9814829605103958E-6</v>
      </c>
      <c r="F3" s="260">
        <v>0</v>
      </c>
      <c r="G3" s="261">
        <v>8.6511134282104136E-7</v>
      </c>
      <c r="H3" s="260">
        <v>0</v>
      </c>
      <c r="J3" s="83">
        <f>B3*((C3+D3)+(E3+F3)*'GWP faktorer'!$C$8+(G3+H3)*'GWP faktorer'!$C$9)</f>
        <v>0</v>
      </c>
      <c r="K3" s="65"/>
      <c r="L3" s="22">
        <f t="shared" ref="L3:L7" si="0">B3*(C3+D3)</f>
        <v>0</v>
      </c>
      <c r="AA3" s="211"/>
      <c r="AB3" s="211"/>
      <c r="AC3" s="211"/>
      <c r="AD3" s="211"/>
      <c r="AE3" s="211"/>
      <c r="AF3" s="211"/>
      <c r="AG3" s="211"/>
      <c r="AH3" s="211"/>
      <c r="AI3" s="211"/>
      <c r="AJ3" s="211"/>
      <c r="AK3" s="211"/>
    </row>
    <row r="4" spans="1:37" x14ac:dyDescent="0.25">
      <c r="A4" s="31" t="s">
        <v>124</v>
      </c>
      <c r="B4" s="171">
        <f>'Inmatning Rapportering'!D98</f>
        <v>0</v>
      </c>
      <c r="C4" s="259">
        <v>1.568069185302089E-2</v>
      </c>
      <c r="D4" s="259">
        <v>7.0439598798780645E-2</v>
      </c>
      <c r="E4" s="259">
        <v>3.8634175636455239E-5</v>
      </c>
      <c r="F4" s="262">
        <v>1.2990610168143752E-7</v>
      </c>
      <c r="G4" s="262">
        <v>6.847168341697771E-6</v>
      </c>
      <c r="H4" s="262">
        <v>4.4859778845808788E-6</v>
      </c>
      <c r="J4" s="83">
        <f>B4*((C4+D4)+(E4+F4)*'GWP faktorer'!$C$8+(G4+H4)*'GWP faktorer'!$C$9)</f>
        <v>0</v>
      </c>
      <c r="K4" s="65"/>
      <c r="L4" s="22">
        <f>B4*(C4+D4)</f>
        <v>0</v>
      </c>
      <c r="AA4" s="211"/>
      <c r="AB4" s="211"/>
      <c r="AC4" s="211"/>
      <c r="AD4" s="211"/>
      <c r="AE4" s="211"/>
      <c r="AF4" s="211"/>
      <c r="AG4" s="211"/>
      <c r="AH4" s="211"/>
      <c r="AI4" s="211"/>
      <c r="AJ4" s="211"/>
    </row>
    <row r="5" spans="1:37" x14ac:dyDescent="0.25">
      <c r="A5" s="31" t="s">
        <v>99</v>
      </c>
      <c r="B5" s="171">
        <f>'Inmatning Rapportering'!D99</f>
        <v>0</v>
      </c>
      <c r="C5" s="259">
        <v>2.6935645517782623E-2</v>
      </c>
      <c r="D5" s="259">
        <v>1.4691458075412021E-2</v>
      </c>
      <c r="E5" s="259">
        <v>1.0804377991158282E-4</v>
      </c>
      <c r="F5" s="262">
        <v>2.939525989068639E-5</v>
      </c>
      <c r="G5" s="262">
        <v>2.9822998557134095E-6</v>
      </c>
      <c r="H5" s="257">
        <v>0</v>
      </c>
      <c r="J5" s="83">
        <f>B5*((C5+D5)+(E5+F5)*'GWP faktorer'!$C$8+(G5+H5)*'GWP faktorer'!$C$9)</f>
        <v>0</v>
      </c>
      <c r="K5" s="65"/>
      <c r="L5" s="22">
        <f t="shared" si="0"/>
        <v>0</v>
      </c>
      <c r="AA5" s="211"/>
      <c r="AB5" s="211"/>
      <c r="AC5" s="211"/>
      <c r="AD5" s="211"/>
      <c r="AE5" s="211"/>
      <c r="AF5" s="211"/>
      <c r="AG5" s="211"/>
      <c r="AH5" s="211"/>
      <c r="AI5" s="211"/>
      <c r="AJ5" s="211"/>
    </row>
    <row r="6" spans="1:37" x14ac:dyDescent="0.25">
      <c r="A6" s="31" t="s">
        <v>100</v>
      </c>
      <c r="B6" s="171">
        <f>'Inmatning Rapportering'!D100</f>
        <v>0</v>
      </c>
      <c r="C6" s="259">
        <v>2.9031404113513092E-2</v>
      </c>
      <c r="D6" s="259">
        <v>0</v>
      </c>
      <c r="E6" s="263">
        <v>6.6371076685576257E-5</v>
      </c>
      <c r="F6" s="262">
        <v>2.939525989068639E-5</v>
      </c>
      <c r="G6" s="262">
        <v>3.4122114126664214E-6</v>
      </c>
      <c r="H6" s="257">
        <v>0</v>
      </c>
      <c r="J6" s="83">
        <f>B6*((C6+D6)+(E6+F6)*'GWP faktorer'!$C$8+(G6+H6)*'GWP faktorer'!$C$9)</f>
        <v>0</v>
      </c>
      <c r="K6" s="65"/>
      <c r="L6" s="22">
        <f t="shared" si="0"/>
        <v>0</v>
      </c>
      <c r="AA6" s="211"/>
      <c r="AB6" s="211"/>
      <c r="AC6" s="211"/>
      <c r="AD6" s="211"/>
      <c r="AE6" s="211"/>
      <c r="AF6" s="211"/>
      <c r="AG6" s="211"/>
      <c r="AH6" s="211"/>
      <c r="AI6" s="211"/>
      <c r="AJ6" s="211"/>
    </row>
    <row r="7" spans="1:37" x14ac:dyDescent="0.25">
      <c r="A7" s="31" t="s">
        <v>125</v>
      </c>
      <c r="B7" s="171">
        <f>'Inmatning Rapportering'!D101</f>
        <v>0</v>
      </c>
      <c r="C7" s="259">
        <v>1.5064163003736072E-2</v>
      </c>
      <c r="D7" s="259">
        <v>0</v>
      </c>
      <c r="E7" s="259">
        <v>1.0147259960177781E-4</v>
      </c>
      <c r="F7" s="262">
        <v>1.2990610168143752E-7</v>
      </c>
      <c r="G7" s="262">
        <v>3.5353878389036067E-5</v>
      </c>
      <c r="H7" s="262">
        <v>4.4859778845808788E-6</v>
      </c>
      <c r="J7" s="83">
        <f>B7*((C7+D7)+(E7+F7)*'GWP faktorer'!$C$8+(G7+H7)*'GWP faktorer'!$C$9)</f>
        <v>0</v>
      </c>
      <c r="K7" s="65"/>
      <c r="L7" s="22">
        <f t="shared" si="0"/>
        <v>0</v>
      </c>
      <c r="AA7" s="211"/>
      <c r="AB7" s="211"/>
      <c r="AC7" s="211"/>
      <c r="AD7" s="211"/>
      <c r="AE7" s="211"/>
      <c r="AF7" s="211"/>
      <c r="AG7" s="211"/>
      <c r="AH7" s="211"/>
      <c r="AI7" s="211"/>
      <c r="AJ7" s="211"/>
    </row>
    <row r="8" spans="1:37" x14ac:dyDescent="0.25">
      <c r="A8" s="31" t="s">
        <v>179</v>
      </c>
      <c r="B8" s="171">
        <f>'Inmatning Rapportering'!D102</f>
        <v>0</v>
      </c>
      <c r="C8" s="259">
        <v>1.4629190145783556E-2</v>
      </c>
      <c r="D8" s="259">
        <v>2.1613913621294336E-3</v>
      </c>
      <c r="E8" s="259">
        <v>6.3071054189946075E-5</v>
      </c>
      <c r="F8" s="262">
        <v>4.6970180135119612E-6</v>
      </c>
      <c r="G8" s="262">
        <v>3.3173541176252021E-5</v>
      </c>
      <c r="H8" s="262">
        <v>2.7342289004867939E-6</v>
      </c>
      <c r="J8" s="83">
        <f>B8*((C8+D8)+(E8+F8)*'GWP faktorer'!$C$8+(G8+H8)*'GWP faktorer'!$C$9)</f>
        <v>0</v>
      </c>
      <c r="K8" s="65"/>
      <c r="L8" s="22">
        <f t="shared" ref="L8:L31" si="1">B8*(C8+D8)</f>
        <v>0</v>
      </c>
      <c r="AA8" s="211"/>
      <c r="AB8" s="211"/>
      <c r="AC8" s="211"/>
      <c r="AD8" s="211"/>
      <c r="AE8" s="211"/>
      <c r="AF8" s="211"/>
      <c r="AG8" s="211"/>
      <c r="AH8" s="211"/>
      <c r="AI8" s="211"/>
      <c r="AJ8" s="211"/>
    </row>
    <row r="9" spans="1:37" x14ac:dyDescent="0.25">
      <c r="A9" s="31" t="s">
        <v>180</v>
      </c>
      <c r="B9" s="171">
        <f>'Inmatning Rapportering'!D103</f>
        <v>0</v>
      </c>
      <c r="C9" s="259">
        <v>2.2237715344387891E-2</v>
      </c>
      <c r="D9" s="259">
        <v>1.5677534430428711E-3</v>
      </c>
      <c r="E9" s="259">
        <v>5.1246965563452513E-5</v>
      </c>
      <c r="F9" s="262">
        <v>4.674573480838966E-7</v>
      </c>
      <c r="G9" s="262">
        <v>2.6593881368703124E-6</v>
      </c>
      <c r="H9" s="262">
        <v>4.3944273155078048E-10</v>
      </c>
      <c r="J9" s="83">
        <f>B9*((C9+D9)+(E9+F9)*'GWP faktorer'!$C$8+(G9+H9)*'GWP faktorer'!$C$9)</f>
        <v>0</v>
      </c>
      <c r="K9" s="65"/>
      <c r="L9" s="22">
        <f t="shared" si="1"/>
        <v>0</v>
      </c>
      <c r="AA9" s="211"/>
      <c r="AB9" s="211"/>
      <c r="AC9" s="211"/>
      <c r="AD9" s="211"/>
      <c r="AE9" s="211"/>
      <c r="AF9" s="211"/>
      <c r="AG9" s="211"/>
      <c r="AH9" s="211"/>
      <c r="AI9" s="211"/>
      <c r="AJ9" s="211"/>
    </row>
    <row r="10" spans="1:37" x14ac:dyDescent="0.25">
      <c r="A10" s="31" t="s">
        <v>181</v>
      </c>
      <c r="B10" s="171">
        <f>'Inmatning Rapportering'!D104</f>
        <v>0</v>
      </c>
      <c r="C10" s="259">
        <v>1.844910375704582E-2</v>
      </c>
      <c r="D10" s="259">
        <v>1.0224121640014633E-3</v>
      </c>
      <c r="E10" s="259">
        <v>1.6479745141312571E-4</v>
      </c>
      <c r="F10" s="262">
        <v>1.26822277309178E-9</v>
      </c>
      <c r="G10" s="262">
        <v>1.5637539611275849E-5</v>
      </c>
      <c r="H10" s="262">
        <v>4.3794858279736215E-8</v>
      </c>
      <c r="J10" s="83">
        <f>B10*((C10+D10)+(E10+F10)*'GWP faktorer'!$C$8+(G10+H10)*'GWP faktorer'!$C$9)</f>
        <v>0</v>
      </c>
      <c r="K10" s="65"/>
      <c r="L10" s="22">
        <f t="shared" si="1"/>
        <v>0</v>
      </c>
      <c r="AA10" s="211"/>
      <c r="AB10" s="211"/>
      <c r="AC10" s="211"/>
      <c r="AD10" s="211"/>
      <c r="AE10" s="211"/>
      <c r="AF10" s="211"/>
      <c r="AG10" s="211"/>
      <c r="AH10" s="211"/>
      <c r="AI10" s="211"/>
      <c r="AJ10" s="211"/>
    </row>
    <row r="11" spans="1:37" x14ac:dyDescent="0.25">
      <c r="A11" s="31" t="s">
        <v>182</v>
      </c>
      <c r="B11" s="171">
        <f>'Inmatning Rapportering'!D105</f>
        <v>0</v>
      </c>
      <c r="C11" s="259">
        <v>1.9757109388030752E-2</v>
      </c>
      <c r="D11" s="259">
        <v>1.4897079833863526E-2</v>
      </c>
      <c r="E11" s="259">
        <v>1.0485011918892457E-4</v>
      </c>
      <c r="F11" s="262">
        <v>1.4991785410524874E-6</v>
      </c>
      <c r="G11" s="262">
        <v>8.9042637368307887E-6</v>
      </c>
      <c r="H11" s="262">
        <v>4.2590725453788665E-7</v>
      </c>
      <c r="J11" s="83">
        <f>B11*((C11+D11)+(E11+F11)*'GWP faktorer'!$C$8+(G11+H11)*'GWP faktorer'!$C$9)</f>
        <v>0</v>
      </c>
      <c r="K11" s="65"/>
      <c r="L11" s="22">
        <f t="shared" si="1"/>
        <v>0</v>
      </c>
      <c r="AA11" s="211"/>
      <c r="AB11" s="211"/>
      <c r="AC11" s="211"/>
      <c r="AD11" s="211"/>
      <c r="AE11" s="211"/>
      <c r="AF11" s="211"/>
      <c r="AG11" s="211"/>
      <c r="AH11" s="211"/>
      <c r="AI11" s="211"/>
      <c r="AJ11" s="211"/>
    </row>
    <row r="12" spans="1:37" x14ac:dyDescent="0.25">
      <c r="A12" s="31" t="s">
        <v>183</v>
      </c>
      <c r="B12" s="171">
        <f>'Inmatning Rapportering'!D106</f>
        <v>0</v>
      </c>
      <c r="C12" s="259">
        <v>1.4193762918461512E-2</v>
      </c>
      <c r="D12" s="259">
        <v>2.5780485678949128E-2</v>
      </c>
      <c r="E12" s="259">
        <v>6.7330639200710409E-5</v>
      </c>
      <c r="F12" s="262">
        <v>2.4323317780089653E-6</v>
      </c>
      <c r="G12" s="262">
        <v>1.6522388830084211E-5</v>
      </c>
      <c r="H12" s="262">
        <v>7.6029592604082359E-7</v>
      </c>
      <c r="J12" s="83">
        <f>B12*((C12+D12)+(E12+F12)*'GWP faktorer'!$C$8+(G12+H12)*'GWP faktorer'!$C$9)</f>
        <v>0</v>
      </c>
      <c r="K12" s="65"/>
      <c r="L12" s="22">
        <f t="shared" si="1"/>
        <v>0</v>
      </c>
      <c r="AA12" s="211"/>
      <c r="AB12" s="211"/>
      <c r="AC12" s="211"/>
      <c r="AD12" s="211"/>
      <c r="AE12" s="211"/>
      <c r="AF12" s="211"/>
      <c r="AG12" s="211"/>
      <c r="AH12" s="211"/>
      <c r="AI12" s="211"/>
      <c r="AJ12" s="211"/>
    </row>
    <row r="13" spans="1:37" x14ac:dyDescent="0.25">
      <c r="A13" s="31" t="s">
        <v>184</v>
      </c>
      <c r="B13" s="171">
        <f>'Inmatning Rapportering'!D107</f>
        <v>0</v>
      </c>
      <c r="C13" s="259">
        <v>1.466415270563032E-2</v>
      </c>
      <c r="D13" s="259">
        <v>2.6634866384142964E-2</v>
      </c>
      <c r="E13" s="259">
        <v>6.9562016829426981E-5</v>
      </c>
      <c r="F13" s="262">
        <v>2.5129407070120974E-6</v>
      </c>
      <c r="G13" s="262">
        <v>1.7069950671855906E-5</v>
      </c>
      <c r="H13" s="262">
        <v>7.8549258748220097E-7</v>
      </c>
      <c r="J13" s="83">
        <f>B13*((C13+D13)+(E13+F13)*'GWP faktorer'!$C$8+(G13+H13)*'GWP faktorer'!$C$9)</f>
        <v>0</v>
      </c>
      <c r="K13" s="65"/>
      <c r="L13" s="22">
        <f t="shared" si="1"/>
        <v>0</v>
      </c>
      <c r="AA13" s="211"/>
      <c r="AB13" s="211"/>
      <c r="AC13" s="211"/>
      <c r="AD13" s="211"/>
      <c r="AE13" s="211"/>
      <c r="AF13" s="211"/>
      <c r="AG13" s="211"/>
      <c r="AH13" s="211"/>
      <c r="AI13" s="211"/>
      <c r="AJ13" s="211"/>
    </row>
    <row r="14" spans="1:37" x14ac:dyDescent="0.25">
      <c r="A14" s="31" t="s">
        <v>185</v>
      </c>
      <c r="B14" s="171">
        <f>'Inmatning Rapportering'!D108</f>
        <v>0</v>
      </c>
      <c r="C14" s="259">
        <v>2.3266526856605817E-2</v>
      </c>
      <c r="D14" s="259">
        <v>8.1095159642776658E-3</v>
      </c>
      <c r="E14" s="259">
        <v>9.4812499647017648E-5</v>
      </c>
      <c r="F14" s="262">
        <v>9.3886046124787631E-7</v>
      </c>
      <c r="G14" s="262">
        <v>2.8409575260026475E-5</v>
      </c>
      <c r="H14" s="262">
        <v>2.1425850116093399E-7</v>
      </c>
      <c r="J14" s="83">
        <f>B14*((C14+D14)+(E14+F14)*'GWP faktorer'!$C$8+(G14+H14)*'GWP faktorer'!$C$9)</f>
        <v>0</v>
      </c>
      <c r="K14" s="65"/>
      <c r="L14" s="22">
        <f t="shared" si="1"/>
        <v>0</v>
      </c>
      <c r="AA14" s="211"/>
      <c r="AB14" s="211"/>
      <c r="AC14" s="211"/>
      <c r="AD14" s="211"/>
      <c r="AE14" s="211"/>
      <c r="AF14" s="211"/>
      <c r="AG14" s="211"/>
      <c r="AH14" s="211"/>
      <c r="AI14" s="211"/>
      <c r="AJ14" s="211"/>
    </row>
    <row r="15" spans="1:37" x14ac:dyDescent="0.25">
      <c r="A15" s="31" t="s">
        <v>186</v>
      </c>
      <c r="B15" s="171">
        <f>'Inmatning Rapportering'!D109</f>
        <v>0</v>
      </c>
      <c r="C15" s="259">
        <v>2.4530354096619168E-2</v>
      </c>
      <c r="D15" s="259">
        <v>1.3330553223966671E-4</v>
      </c>
      <c r="E15" s="259">
        <v>1.0735472936569631E-4</v>
      </c>
      <c r="F15" s="262">
        <v>7.6466827198325853E-9</v>
      </c>
      <c r="G15" s="262">
        <v>5.7301355675255055E-5</v>
      </c>
      <c r="H15" s="262">
        <v>4.6379331161294422E-9</v>
      </c>
      <c r="J15" s="83">
        <f>B15*((C15+D15)+(E15+F15)*'GWP faktorer'!$C$8+(G15+H15)*'GWP faktorer'!$C$9)</f>
        <v>0</v>
      </c>
      <c r="K15" s="65"/>
      <c r="L15" s="22">
        <f t="shared" si="1"/>
        <v>0</v>
      </c>
      <c r="AA15" s="211"/>
      <c r="AB15" s="211"/>
      <c r="AC15" s="211"/>
      <c r="AD15" s="211"/>
      <c r="AE15" s="211"/>
      <c r="AF15" s="211"/>
      <c r="AG15" s="211"/>
      <c r="AH15" s="211"/>
      <c r="AI15" s="211"/>
      <c r="AJ15" s="211"/>
    </row>
    <row r="16" spans="1:37" x14ac:dyDescent="0.25">
      <c r="A16" s="31" t="s">
        <v>187</v>
      </c>
      <c r="B16" s="171">
        <f>'Inmatning Rapportering'!D110</f>
        <v>0</v>
      </c>
      <c r="C16" s="259">
        <v>1.9650676678139013E-2</v>
      </c>
      <c r="D16" s="259">
        <v>5.5548161100160117E-3</v>
      </c>
      <c r="E16" s="259">
        <v>1.6837460850695874E-4</v>
      </c>
      <c r="F16" s="262">
        <v>6.890317368181584E-9</v>
      </c>
      <c r="G16" s="262">
        <v>1.683276045079395E-5</v>
      </c>
      <c r="H16" s="262">
        <v>2.379396420285534E-7</v>
      </c>
      <c r="J16" s="83">
        <f>B16*((C16+D16)+(E16+F16)*'GWP faktorer'!$C$8+(G16+H16)*'GWP faktorer'!$C$9)</f>
        <v>0</v>
      </c>
      <c r="K16" s="65"/>
      <c r="L16" s="22">
        <f t="shared" si="1"/>
        <v>0</v>
      </c>
      <c r="AA16" s="211"/>
      <c r="AB16" s="211"/>
      <c r="AC16" s="211"/>
      <c r="AD16" s="211"/>
      <c r="AE16" s="211"/>
      <c r="AF16" s="211"/>
      <c r="AG16" s="211"/>
      <c r="AH16" s="211"/>
      <c r="AI16" s="211"/>
      <c r="AJ16" s="211"/>
    </row>
    <row r="17" spans="1:36" x14ac:dyDescent="0.25">
      <c r="A17" s="31" t="s">
        <v>188</v>
      </c>
      <c r="B17" s="171">
        <f>'Inmatning Rapportering'!D111</f>
        <v>0</v>
      </c>
      <c r="C17" s="259">
        <v>1.4989780359992167E-2</v>
      </c>
      <c r="D17" s="259">
        <v>9.7700313554326818E-3</v>
      </c>
      <c r="E17" s="259">
        <v>6.4454547697228651E-5</v>
      </c>
      <c r="F17" s="262">
        <v>1.2118964048986749E-8</v>
      </c>
      <c r="G17" s="262">
        <v>5.7945906550024165E-5</v>
      </c>
      <c r="H17" s="262">
        <v>4.1849769952379105E-7</v>
      </c>
      <c r="J17" s="83">
        <f>B17*((C17+D17)+(E17+F17)*'GWP faktorer'!$C$8+(G17+H17)*'GWP faktorer'!$C$9)</f>
        <v>0</v>
      </c>
      <c r="K17" s="65"/>
      <c r="L17" s="22">
        <f>B17*(C17+D17)</f>
        <v>0</v>
      </c>
      <c r="AA17" s="211"/>
      <c r="AB17" s="211"/>
      <c r="AC17" s="211"/>
      <c r="AD17" s="211"/>
      <c r="AE17" s="211"/>
      <c r="AF17" s="211"/>
      <c r="AG17" s="211"/>
      <c r="AH17" s="211"/>
      <c r="AI17" s="211"/>
      <c r="AJ17" s="211"/>
    </row>
    <row r="18" spans="1:36" x14ac:dyDescent="0.25">
      <c r="A18" s="31" t="s">
        <v>189</v>
      </c>
      <c r="B18" s="171">
        <f>'Inmatning Rapportering'!D112</f>
        <v>0</v>
      </c>
      <c r="C18" s="259">
        <v>2.7057761388353883E-2</v>
      </c>
      <c r="D18" s="259">
        <v>3.6932952791913538E-4</v>
      </c>
      <c r="E18" s="259">
        <v>1.0427325437580353E-4</v>
      </c>
      <c r="F18" s="262">
        <v>5.7517488436213128E-8</v>
      </c>
      <c r="G18" s="262">
        <v>1.789645971286127E-5</v>
      </c>
      <c r="H18" s="262">
        <v>7.6426985620734125E-9</v>
      </c>
      <c r="J18" s="83">
        <f>B18*((C18+D18)+(E18+F18)*'GWP faktorer'!$C$8+(G18+H18)*'GWP faktorer'!$C$9)</f>
        <v>0</v>
      </c>
      <c r="K18" s="65"/>
      <c r="L18" s="22">
        <f t="shared" si="1"/>
        <v>0</v>
      </c>
      <c r="AA18" s="211"/>
      <c r="AB18" s="211"/>
      <c r="AC18" s="211"/>
      <c r="AD18" s="211"/>
      <c r="AE18" s="211"/>
      <c r="AF18" s="211"/>
      <c r="AG18" s="211"/>
      <c r="AH18" s="211"/>
      <c r="AI18" s="211"/>
      <c r="AJ18" s="211"/>
    </row>
    <row r="19" spans="1:36" x14ac:dyDescent="0.25">
      <c r="A19" s="31" t="s">
        <v>190</v>
      </c>
      <c r="B19" s="171">
        <f>'Inmatning Rapportering'!D113</f>
        <v>0</v>
      </c>
      <c r="C19" s="259">
        <v>1.5611405354405975E-2</v>
      </c>
      <c r="D19" s="259">
        <v>2.2910814364712252E-2</v>
      </c>
      <c r="E19" s="259">
        <v>6.1926612544284219E-5</v>
      </c>
      <c r="F19" s="262">
        <v>4.2249940828669125E-6</v>
      </c>
      <c r="G19" s="262">
        <v>6.4725162643021951E-6</v>
      </c>
      <c r="H19" s="262">
        <v>3.7994820376092861E-7</v>
      </c>
      <c r="J19" s="83">
        <f>B19*((C19+D19)+(E19+F19)*'GWP faktorer'!$C$8+(G19+H19)*'GWP faktorer'!$C$9)</f>
        <v>0</v>
      </c>
      <c r="K19" s="65"/>
      <c r="L19" s="22">
        <f t="shared" si="1"/>
        <v>0</v>
      </c>
      <c r="AA19" s="211"/>
      <c r="AB19" s="211"/>
      <c r="AC19" s="211"/>
      <c r="AD19" s="211"/>
      <c r="AE19" s="211"/>
      <c r="AF19" s="211"/>
      <c r="AG19" s="211"/>
      <c r="AH19" s="211"/>
      <c r="AI19" s="211"/>
      <c r="AJ19" s="211"/>
    </row>
    <row r="20" spans="1:36" x14ac:dyDescent="0.25">
      <c r="A20" s="31" t="s">
        <v>191</v>
      </c>
      <c r="B20" s="171">
        <f>'Inmatning Rapportering'!D114</f>
        <v>0</v>
      </c>
      <c r="C20" s="259">
        <v>1.8963062834298754E-2</v>
      </c>
      <c r="D20" s="259">
        <v>1.7985605216274757E-2</v>
      </c>
      <c r="E20" s="259">
        <v>5.0794456675773269E-5</v>
      </c>
      <c r="F20" s="262">
        <v>4.0140315562118655E-6</v>
      </c>
      <c r="G20" s="262">
        <v>1.1613292462966026E-5</v>
      </c>
      <c r="H20" s="262">
        <v>1.9833623939957832E-7</v>
      </c>
      <c r="J20" s="83">
        <f>B20*((C20+D20)+(E20+F20)*'GWP faktorer'!$C$8+(G20+H20)*'GWP faktorer'!$C$9)</f>
        <v>0</v>
      </c>
      <c r="K20" s="65"/>
      <c r="L20" s="22">
        <f t="shared" si="1"/>
        <v>0</v>
      </c>
      <c r="AA20" s="211"/>
      <c r="AB20" s="211"/>
      <c r="AC20" s="211"/>
      <c r="AD20" s="211"/>
      <c r="AE20" s="211"/>
      <c r="AF20" s="211"/>
      <c r="AG20" s="211"/>
      <c r="AH20" s="211"/>
      <c r="AI20" s="211"/>
      <c r="AJ20" s="211"/>
    </row>
    <row r="21" spans="1:36" x14ac:dyDescent="0.25">
      <c r="A21" s="31" t="s">
        <v>192</v>
      </c>
      <c r="B21" s="171">
        <f>'Inmatning Rapportering'!D115</f>
        <v>0</v>
      </c>
      <c r="C21" s="259">
        <v>2.0249469973235155E-2</v>
      </c>
      <c r="D21" s="259">
        <v>4.3824664307855598E-3</v>
      </c>
      <c r="E21" s="259">
        <v>1.4144424559669767E-4</v>
      </c>
      <c r="F21" s="262">
        <v>2.0731098765974121E-7</v>
      </c>
      <c r="G21" s="262">
        <v>1.2821193567175673E-5</v>
      </c>
      <c r="H21" s="262">
        <v>1.5879050537110918E-7</v>
      </c>
      <c r="J21" s="83">
        <f>B21*((C21+D21)+(E21+F21)*'GWP faktorer'!$C$8+(G21+H21)*'GWP faktorer'!$C$9)</f>
        <v>0</v>
      </c>
      <c r="K21" s="65"/>
      <c r="L21" s="22">
        <f t="shared" si="1"/>
        <v>0</v>
      </c>
      <c r="AA21" s="211"/>
      <c r="AB21" s="211"/>
      <c r="AC21" s="211"/>
      <c r="AD21" s="211"/>
      <c r="AE21" s="211"/>
      <c r="AF21" s="211"/>
      <c r="AG21" s="211"/>
      <c r="AH21" s="211"/>
      <c r="AI21" s="211"/>
      <c r="AJ21" s="211"/>
    </row>
    <row r="22" spans="1:36" x14ac:dyDescent="0.25">
      <c r="A22" s="31" t="s">
        <v>193</v>
      </c>
      <c r="B22" s="171">
        <f>'Inmatning Rapportering'!D116</f>
        <v>0</v>
      </c>
      <c r="C22" s="259">
        <v>1.8752412219409414E-2</v>
      </c>
      <c r="D22" s="259">
        <v>2.1144313240673823E-2</v>
      </c>
      <c r="E22" s="259">
        <v>7.0044159467267579E-5</v>
      </c>
      <c r="F22" s="262">
        <v>1.5475624155406371E-6</v>
      </c>
      <c r="G22" s="262">
        <v>4.2878610576708779E-5</v>
      </c>
      <c r="H22" s="262">
        <v>6.8768291492829089E-7</v>
      </c>
      <c r="J22" s="83">
        <f>B22*((C22+D22)+(E22+F22)*'GWP faktorer'!$C$8+(G22+H22)*'GWP faktorer'!$C$9)</f>
        <v>0</v>
      </c>
      <c r="K22" s="65"/>
      <c r="L22" s="22">
        <f t="shared" si="1"/>
        <v>0</v>
      </c>
      <c r="AA22" s="211"/>
      <c r="AB22" s="211"/>
      <c r="AC22" s="211"/>
      <c r="AD22" s="211"/>
      <c r="AE22" s="211"/>
      <c r="AF22" s="211"/>
      <c r="AG22" s="211"/>
      <c r="AH22" s="211"/>
      <c r="AI22" s="211"/>
      <c r="AJ22" s="211"/>
    </row>
    <row r="23" spans="1:36" x14ac:dyDescent="0.25">
      <c r="A23" s="31" t="s">
        <v>194</v>
      </c>
      <c r="B23" s="171">
        <f>'Inmatning Rapportering'!D117</f>
        <v>0</v>
      </c>
      <c r="C23" s="259">
        <v>3.4533570658566451E-2</v>
      </c>
      <c r="D23" s="259">
        <v>1.7358251249531124E-3</v>
      </c>
      <c r="E23" s="259">
        <v>1.4141425920755388E-4</v>
      </c>
      <c r="F23" s="262">
        <v>2.8682218949720672E-7</v>
      </c>
      <c r="G23" s="262">
        <v>1.0582801415251161E-5</v>
      </c>
      <c r="H23" s="262">
        <v>3.3556399715377165E-8</v>
      </c>
      <c r="J23" s="83">
        <f>B23*((C23+D23)+(E23+F23)*'GWP faktorer'!$C$8+(G23+H23)*'GWP faktorer'!$C$9)</f>
        <v>0</v>
      </c>
      <c r="K23" s="65"/>
      <c r="L23" s="22">
        <f t="shared" si="1"/>
        <v>0</v>
      </c>
      <c r="AA23" s="211"/>
      <c r="AB23" s="211"/>
      <c r="AC23" s="211"/>
      <c r="AD23" s="211"/>
      <c r="AE23" s="211"/>
      <c r="AF23" s="211"/>
      <c r="AG23" s="211"/>
      <c r="AH23" s="211"/>
      <c r="AI23" s="211"/>
      <c r="AJ23" s="211"/>
    </row>
    <row r="24" spans="1:36" x14ac:dyDescent="0.25">
      <c r="A24" s="31" t="s">
        <v>195</v>
      </c>
      <c r="B24" s="171">
        <f>'Inmatning Rapportering'!D118</f>
        <v>0</v>
      </c>
      <c r="C24" s="259">
        <v>1.6650938689590718E-2</v>
      </c>
      <c r="D24" s="259">
        <v>2.3754889328448874E-2</v>
      </c>
      <c r="E24" s="259">
        <v>1.2346424690847681E-4</v>
      </c>
      <c r="F24" s="262">
        <v>2.9466092716176492E-8</v>
      </c>
      <c r="G24" s="262">
        <v>1.583719927013434E-5</v>
      </c>
      <c r="H24" s="262">
        <v>1.0175368097329753E-6</v>
      </c>
      <c r="J24" s="83">
        <f>B24*((C24+D24)+(E24+F24)*'GWP faktorer'!$C$8+(G24+H24)*'GWP faktorer'!$C$9)</f>
        <v>0</v>
      </c>
      <c r="K24" s="65"/>
      <c r="L24" s="22">
        <f t="shared" si="1"/>
        <v>0</v>
      </c>
      <c r="AA24" s="211"/>
      <c r="AB24" s="211"/>
      <c r="AC24" s="211"/>
      <c r="AD24" s="211"/>
      <c r="AE24" s="211"/>
      <c r="AF24" s="211"/>
      <c r="AG24" s="211"/>
      <c r="AH24" s="211"/>
      <c r="AI24" s="211"/>
      <c r="AJ24" s="211"/>
    </row>
    <row r="25" spans="1:36" x14ac:dyDescent="0.25">
      <c r="A25" s="31" t="s">
        <v>196</v>
      </c>
      <c r="B25" s="171">
        <f>'Inmatning Rapportering'!D119</f>
        <v>0</v>
      </c>
      <c r="C25" s="259">
        <v>1.0395438607812651E-2</v>
      </c>
      <c r="D25" s="259">
        <v>9.0845682932728293E-4</v>
      </c>
      <c r="E25" s="259">
        <v>9.262616447392297E-5</v>
      </c>
      <c r="F25" s="262">
        <v>1.1268700431091151E-9</v>
      </c>
      <c r="G25" s="262">
        <v>8.7888770089441566E-6</v>
      </c>
      <c r="H25" s="262">
        <v>3.8913600106179807E-8</v>
      </c>
      <c r="J25" s="83">
        <f>B25*((C25+D25)+(E25+F25)*'GWP faktorer'!$C$8+(G25+H25)*'GWP faktorer'!$C$9)</f>
        <v>0</v>
      </c>
      <c r="K25" s="65"/>
      <c r="L25" s="22">
        <f t="shared" si="1"/>
        <v>0</v>
      </c>
      <c r="AA25" s="211"/>
      <c r="AB25" s="211"/>
      <c r="AC25" s="211"/>
      <c r="AD25" s="211"/>
      <c r="AE25" s="211"/>
      <c r="AF25" s="211"/>
      <c r="AG25" s="211"/>
      <c r="AH25" s="211"/>
      <c r="AI25" s="211"/>
      <c r="AJ25" s="211"/>
    </row>
    <row r="26" spans="1:36" x14ac:dyDescent="0.25">
      <c r="A26" s="31" t="s">
        <v>197</v>
      </c>
      <c r="B26" s="171">
        <f>'Inmatning Rapportering'!D120</f>
        <v>0</v>
      </c>
      <c r="C26" s="259">
        <v>1.4945971533967643E-2</v>
      </c>
      <c r="D26" s="259">
        <v>2.5725863561513011E-2</v>
      </c>
      <c r="E26" s="259">
        <v>9.6858367807183731E-5</v>
      </c>
      <c r="F26" s="262">
        <v>1.1637703336125904E-6</v>
      </c>
      <c r="G26" s="262">
        <v>8.1826717039364423E-6</v>
      </c>
      <c r="H26" s="262">
        <v>9.3975056514309533E-7</v>
      </c>
      <c r="J26" s="83">
        <f>B26*((C26+D26)+(E26+F26)*'GWP faktorer'!$C$8+(G26+H26)*'GWP faktorer'!$C$9)</f>
        <v>0</v>
      </c>
      <c r="K26" s="65"/>
      <c r="L26" s="22">
        <f t="shared" si="1"/>
        <v>0</v>
      </c>
      <c r="AA26" s="211"/>
      <c r="AB26" s="211"/>
      <c r="AC26" s="211"/>
      <c r="AD26" s="211"/>
      <c r="AE26" s="211"/>
      <c r="AF26" s="211"/>
      <c r="AG26" s="211"/>
      <c r="AH26" s="211"/>
      <c r="AI26" s="211"/>
      <c r="AJ26" s="211"/>
    </row>
    <row r="27" spans="1:36" x14ac:dyDescent="0.25">
      <c r="A27" s="31" t="s">
        <v>198</v>
      </c>
      <c r="B27" s="171">
        <f>'Inmatning Rapportering'!D121</f>
        <v>0</v>
      </c>
      <c r="C27" s="259">
        <v>1.5396096289391904E-2</v>
      </c>
      <c r="D27" s="259">
        <v>1.0665657508643261E-2</v>
      </c>
      <c r="E27" s="259">
        <v>9.371673425988485E-5</v>
      </c>
      <c r="F27" s="262">
        <v>7.7516649688742299E-7</v>
      </c>
      <c r="G27" s="262">
        <v>7.5218467821350562E-6</v>
      </c>
      <c r="H27" s="262">
        <v>3.476646416153187E-7</v>
      </c>
      <c r="J27" s="83">
        <f>B27*((C27+D27)+(E27+F27)*'GWP faktorer'!$C$8+(G27+H27)*'GWP faktorer'!$C$9)</f>
        <v>0</v>
      </c>
      <c r="K27" s="65"/>
      <c r="L27" s="22">
        <f t="shared" si="1"/>
        <v>0</v>
      </c>
      <c r="AA27" s="211"/>
      <c r="AB27" s="211"/>
      <c r="AC27" s="211"/>
      <c r="AD27" s="211"/>
      <c r="AE27" s="211"/>
      <c r="AF27" s="211"/>
      <c r="AG27" s="211"/>
      <c r="AH27" s="211"/>
      <c r="AI27" s="211"/>
      <c r="AJ27" s="211"/>
    </row>
    <row r="28" spans="1:36" x14ac:dyDescent="0.25">
      <c r="A28" s="31" t="s">
        <v>199</v>
      </c>
      <c r="B28" s="171">
        <f>'Inmatning Rapportering'!D122</f>
        <v>0</v>
      </c>
      <c r="C28" s="259">
        <v>2.3944688609929675E-2</v>
      </c>
      <c r="D28" s="259">
        <v>9.7834933239209401E-2</v>
      </c>
      <c r="E28" s="259">
        <v>1.1528553507869865E-4</v>
      </c>
      <c r="F28" s="262">
        <v>4.1735240426528198E-6</v>
      </c>
      <c r="G28" s="262">
        <v>6.363793657289311E-6</v>
      </c>
      <c r="H28" s="262">
        <v>3.6100064098502754E-6</v>
      </c>
      <c r="J28" s="83">
        <f>B28*((C28+D28)+(E28+F28)*'GWP faktorer'!$C$8+(G28+H28)*'GWP faktorer'!$C$9)</f>
        <v>0</v>
      </c>
      <c r="K28" s="65"/>
      <c r="L28" s="22">
        <f t="shared" si="1"/>
        <v>0</v>
      </c>
      <c r="AA28" s="211"/>
      <c r="AB28" s="211"/>
      <c r="AC28" s="211"/>
      <c r="AD28" s="211"/>
      <c r="AE28" s="211"/>
      <c r="AF28" s="211"/>
      <c r="AG28" s="211"/>
      <c r="AH28" s="211"/>
      <c r="AI28" s="211"/>
      <c r="AJ28" s="211"/>
    </row>
    <row r="29" spans="1:36" s="30" customFormat="1" x14ac:dyDescent="0.25">
      <c r="A29" s="31" t="s">
        <v>200</v>
      </c>
      <c r="B29" s="171">
        <f>'Inmatning Rapportering'!D123</f>
        <v>0</v>
      </c>
      <c r="C29" s="259">
        <v>2.4256192478169059E-2</v>
      </c>
      <c r="D29" s="259">
        <v>4.8408771367125557E-3</v>
      </c>
      <c r="E29" s="259">
        <v>1.083894171021679E-4</v>
      </c>
      <c r="F29" s="262">
        <v>7.4300367717863874E-7</v>
      </c>
      <c r="G29" s="262">
        <v>7.8149687382872234E-6</v>
      </c>
      <c r="H29" s="262">
        <v>1.0173506512936925E-7</v>
      </c>
      <c r="J29" s="83">
        <f>B29*((C29+D29)+(E29+F29)*'GWP faktorer'!$C$8+(G29+H29)*'GWP faktorer'!$C$9)</f>
        <v>0</v>
      </c>
      <c r="K29" s="65"/>
      <c r="L29" s="22">
        <f t="shared" si="1"/>
        <v>0</v>
      </c>
      <c r="AA29" s="211"/>
      <c r="AB29" s="211"/>
      <c r="AC29" s="211"/>
      <c r="AD29" s="211"/>
      <c r="AE29" s="211"/>
      <c r="AF29" s="211"/>
      <c r="AG29" s="211"/>
      <c r="AH29" s="211"/>
      <c r="AI29" s="211"/>
      <c r="AJ29" s="211"/>
    </row>
    <row r="30" spans="1:36" ht="14.25" customHeight="1" x14ac:dyDescent="0.25">
      <c r="A30" s="31" t="s">
        <v>201</v>
      </c>
      <c r="B30" s="171">
        <f>'Inmatning Rapportering'!D124</f>
        <v>0</v>
      </c>
      <c r="C30" s="259">
        <v>1.0585341492666902E-2</v>
      </c>
      <c r="D30" s="259">
        <v>0</v>
      </c>
      <c r="E30" s="259">
        <v>3.9425961536780098E-5</v>
      </c>
      <c r="F30" s="261">
        <v>6.441909005721227E-8</v>
      </c>
      <c r="G30" s="262">
        <v>4.5757216025866509E-5</v>
      </c>
      <c r="H30" s="261">
        <v>3.6457742516002132E-6</v>
      </c>
      <c r="J30" s="83">
        <f>B30*((C30+D30)+(E30+F30)*'GWP faktorer'!$C$8+(G30+H30)*'GWP faktorer'!$C$9)</f>
        <v>0</v>
      </c>
      <c r="K30" s="65"/>
      <c r="L30" s="22">
        <f t="shared" si="1"/>
        <v>0</v>
      </c>
      <c r="AA30" s="211"/>
      <c r="AB30" s="211"/>
      <c r="AC30" s="211"/>
      <c r="AD30" s="211"/>
      <c r="AE30" s="211"/>
      <c r="AF30" s="211"/>
      <c r="AG30" s="211"/>
      <c r="AH30" s="211"/>
      <c r="AI30" s="211"/>
      <c r="AJ30" s="211"/>
    </row>
    <row r="31" spans="1:36" x14ac:dyDescent="0.25">
      <c r="A31" s="27" t="s">
        <v>202</v>
      </c>
      <c r="B31" s="171">
        <f>'Inmatning Rapportering'!D125</f>
        <v>0</v>
      </c>
      <c r="C31" s="259">
        <v>8.9323104358343137E-3</v>
      </c>
      <c r="D31" s="259">
        <v>4.0267989329841443E-2</v>
      </c>
      <c r="E31" s="259">
        <v>2.3937113974615845E-5</v>
      </c>
      <c r="F31" s="261">
        <v>6.441909005721227E-8</v>
      </c>
      <c r="G31" s="262">
        <v>4.4950324504952762E-6</v>
      </c>
      <c r="H31" s="261">
        <v>3.6457742516002132E-6</v>
      </c>
      <c r="J31" s="83">
        <f>B31*((C31+D31)+(E31+F31)*'GWP faktorer'!$C$8+(G31+H31)*'GWP faktorer'!$C$9)</f>
        <v>0</v>
      </c>
      <c r="K31" s="65"/>
      <c r="L31" s="22">
        <f t="shared" si="1"/>
        <v>0</v>
      </c>
      <c r="AA31" s="211"/>
      <c r="AB31" s="211"/>
      <c r="AC31" s="211"/>
      <c r="AD31" s="211"/>
      <c r="AE31" s="211"/>
      <c r="AF31" s="211"/>
      <c r="AG31" s="211"/>
      <c r="AH31" s="211"/>
      <c r="AI31" s="211"/>
      <c r="AJ31" s="211"/>
    </row>
    <row r="32" spans="1:36" s="1" customFormat="1" x14ac:dyDescent="0.25">
      <c r="A32" s="128" t="s">
        <v>140</v>
      </c>
      <c r="B32" s="131"/>
      <c r="C32" s="13"/>
      <c r="D32" s="13"/>
      <c r="E32" s="13"/>
      <c r="F32" s="132"/>
      <c r="G32" s="133"/>
      <c r="H32" s="132"/>
      <c r="J32" s="118">
        <f>SUM(J3:J31)</f>
        <v>0</v>
      </c>
      <c r="K32" s="118"/>
      <c r="L32" s="118">
        <f>SUM(L3:L31)</f>
        <v>0</v>
      </c>
      <c r="AA32" s="211"/>
      <c r="AB32" s="211"/>
      <c r="AC32" s="211"/>
      <c r="AD32" s="211"/>
      <c r="AE32" s="211"/>
      <c r="AF32" s="211"/>
      <c r="AG32" s="211"/>
      <c r="AH32" s="211"/>
      <c r="AI32" s="211"/>
      <c r="AJ32" s="211"/>
    </row>
    <row r="33" spans="1:36" x14ac:dyDescent="0.25">
      <c r="A33" s="81" t="s">
        <v>203</v>
      </c>
      <c r="B33" s="77"/>
      <c r="C33" s="65"/>
      <c r="D33" s="65"/>
      <c r="E33" s="65"/>
      <c r="F33" s="65"/>
      <c r="G33" s="65"/>
      <c r="H33" s="65"/>
      <c r="J33" s="65"/>
      <c r="K33" s="65"/>
      <c r="L33" s="5"/>
      <c r="AA33" s="211"/>
      <c r="AB33" s="211"/>
      <c r="AC33" s="211"/>
      <c r="AD33" s="211"/>
      <c r="AE33" s="211"/>
      <c r="AF33" s="211"/>
      <c r="AG33" s="211"/>
      <c r="AH33" s="211"/>
      <c r="AI33" s="211"/>
      <c r="AJ33" s="211"/>
    </row>
    <row r="34" spans="1:36" x14ac:dyDescent="0.25">
      <c r="A34" s="81"/>
      <c r="B34" s="77"/>
      <c r="C34" s="65"/>
      <c r="D34" s="65"/>
      <c r="E34" s="65"/>
      <c r="F34" s="65"/>
      <c r="G34" s="65"/>
      <c r="H34" s="65"/>
      <c r="J34" s="65"/>
      <c r="K34" s="65"/>
      <c r="L34" s="5"/>
      <c r="AA34" s="211"/>
      <c r="AB34" s="211"/>
      <c r="AC34" s="211"/>
      <c r="AD34" s="211"/>
      <c r="AE34" s="211"/>
      <c r="AF34" s="211"/>
      <c r="AG34" s="211"/>
      <c r="AH34" s="211"/>
      <c r="AI34" s="211"/>
      <c r="AJ34" s="211"/>
    </row>
    <row r="35" spans="1:36" x14ac:dyDescent="0.25">
      <c r="A35" s="30"/>
      <c r="B35" s="77"/>
      <c r="C35" s="65"/>
      <c r="D35" s="65"/>
      <c r="E35" s="65"/>
      <c r="F35" s="65"/>
      <c r="G35" s="65"/>
      <c r="H35" s="65"/>
      <c r="J35" s="65"/>
      <c r="K35" s="65"/>
      <c r="L35" s="5"/>
      <c r="AA35" s="211"/>
      <c r="AB35" s="211"/>
      <c r="AC35" s="211"/>
      <c r="AD35" s="211"/>
      <c r="AE35" s="211"/>
      <c r="AF35" s="211"/>
      <c r="AG35" s="211"/>
      <c r="AH35" s="211"/>
      <c r="AI35" s="211"/>
      <c r="AJ35" s="211"/>
    </row>
    <row r="36" spans="1:36" ht="30" customHeight="1" x14ac:dyDescent="0.25">
      <c r="A36" s="17" t="s">
        <v>51</v>
      </c>
      <c r="B36" s="174" t="s">
        <v>80</v>
      </c>
      <c r="C36" s="292" t="s">
        <v>52</v>
      </c>
      <c r="D36" s="293"/>
      <c r="E36" s="294" t="s">
        <v>53</v>
      </c>
      <c r="F36" s="295"/>
      <c r="G36" s="296" t="s">
        <v>54</v>
      </c>
      <c r="H36" s="297"/>
      <c r="J36" s="143" t="s">
        <v>143</v>
      </c>
      <c r="L36" s="48" t="s">
        <v>4</v>
      </c>
      <c r="AA36" s="211"/>
      <c r="AB36" s="211"/>
      <c r="AC36" s="211"/>
      <c r="AD36" s="211"/>
      <c r="AE36" s="211"/>
      <c r="AF36" s="211"/>
      <c r="AG36" s="211"/>
      <c r="AH36" s="211"/>
      <c r="AI36" s="211"/>
      <c r="AJ36" s="211"/>
    </row>
    <row r="37" spans="1:36" x14ac:dyDescent="0.25">
      <c r="A37" s="17"/>
      <c r="B37" s="174"/>
      <c r="C37" s="39" t="s">
        <v>167</v>
      </c>
      <c r="D37" s="40" t="s">
        <v>168</v>
      </c>
      <c r="E37" s="43" t="s">
        <v>167</v>
      </c>
      <c r="F37" s="44" t="s">
        <v>168</v>
      </c>
      <c r="G37" s="41" t="s">
        <v>167</v>
      </c>
      <c r="H37" s="42" t="s">
        <v>168</v>
      </c>
      <c r="J37" s="50" t="s">
        <v>48</v>
      </c>
      <c r="L37" s="49"/>
      <c r="AA37" s="211"/>
      <c r="AB37" s="211"/>
      <c r="AC37" s="211"/>
      <c r="AD37" s="211"/>
      <c r="AE37" s="211"/>
      <c r="AF37" s="211"/>
      <c r="AG37" s="211"/>
      <c r="AH37" s="211"/>
      <c r="AI37" s="211"/>
      <c r="AJ37" s="211"/>
    </row>
    <row r="38" spans="1:36" x14ac:dyDescent="0.25">
      <c r="A38" s="27" t="s">
        <v>101</v>
      </c>
      <c r="B38" s="177">
        <f>'Inmatning Rapportering'!D130</f>
        <v>0</v>
      </c>
      <c r="C38" s="262">
        <v>5.9561879999999998E-2</v>
      </c>
      <c r="D38" s="262">
        <v>0.63036000000000003</v>
      </c>
      <c r="E38" s="262">
        <v>6.6368952000000006E-4</v>
      </c>
      <c r="F38" s="262">
        <v>3.8759999999999998E-6</v>
      </c>
      <c r="G38" s="262">
        <v>1.3614144000000001E-6</v>
      </c>
      <c r="H38" s="261">
        <v>3.0599999999999998E-5</v>
      </c>
      <c r="J38" s="83">
        <f>B38*((C38+D38)+(E38+F38)*'GWP faktorer'!$C$8+(G38+H38)*'GWP faktorer'!$C$9)</f>
        <v>0</v>
      </c>
      <c r="K38" s="65"/>
      <c r="L38" s="22">
        <f t="shared" ref="L38:L45" si="2">B38*(C38+D38)</f>
        <v>0</v>
      </c>
      <c r="AA38" s="211"/>
      <c r="AB38" s="211"/>
      <c r="AC38" s="211"/>
      <c r="AD38" s="211"/>
      <c r="AE38" s="211"/>
      <c r="AF38" s="211"/>
      <c r="AG38" s="211"/>
      <c r="AH38" s="211"/>
      <c r="AI38" s="211"/>
      <c r="AJ38" s="211"/>
    </row>
    <row r="39" spans="1:36" x14ac:dyDescent="0.25">
      <c r="A39" s="27" t="s">
        <v>102</v>
      </c>
      <c r="B39" s="177">
        <f>'Inmatning Rapportering'!D131</f>
        <v>0</v>
      </c>
      <c r="C39" s="262">
        <v>0.13095684000000002</v>
      </c>
      <c r="D39" s="261">
        <v>0.65939999999999999</v>
      </c>
      <c r="E39" s="262">
        <v>7.4877125788186643E-4</v>
      </c>
      <c r="F39" s="261">
        <v>4.0820000000000001E-6</v>
      </c>
      <c r="G39" s="262">
        <v>8.0786034129257656E-6</v>
      </c>
      <c r="H39" s="261">
        <v>3.1400000000000004E-5</v>
      </c>
      <c r="J39" s="83">
        <f>B39*((C39+D39)+(E39+F39)*'GWP faktorer'!$C$8+(G39+H39)*'GWP faktorer'!$C$9)</f>
        <v>0</v>
      </c>
      <c r="K39" s="65"/>
      <c r="L39" s="22">
        <f t="shared" si="2"/>
        <v>0</v>
      </c>
      <c r="AA39" s="211"/>
      <c r="AB39" s="211"/>
      <c r="AC39" s="211"/>
      <c r="AD39" s="211"/>
      <c r="AE39" s="211"/>
      <c r="AF39" s="211"/>
      <c r="AG39" s="211"/>
      <c r="AH39" s="211"/>
      <c r="AI39" s="211"/>
      <c r="AJ39" s="211"/>
    </row>
    <row r="40" spans="1:36" x14ac:dyDescent="0.25">
      <c r="A40" s="27" t="s">
        <v>103</v>
      </c>
      <c r="B40" s="177">
        <f>'Inmatning Rapportering'!D132</f>
        <v>0</v>
      </c>
      <c r="C40" s="262">
        <v>1.6290119999999998E-2</v>
      </c>
      <c r="D40" s="262">
        <v>0.17220000000000002</v>
      </c>
      <c r="E40" s="262">
        <v>1.8151847999999999E-4</v>
      </c>
      <c r="F40" s="262">
        <v>1.1069999999999999E-6</v>
      </c>
      <c r="G40" s="262">
        <v>3.723456E-7</v>
      </c>
      <c r="H40" s="261">
        <v>8.6100000000000006E-6</v>
      </c>
      <c r="J40" s="83">
        <f>B40*((C40+D40)+(E40+F40)*'GWP faktorer'!$C$8+(G40+H40)*'GWP faktorer'!$C$9)</f>
        <v>0</v>
      </c>
      <c r="K40" s="65"/>
      <c r="L40" s="22">
        <f t="shared" si="2"/>
        <v>0</v>
      </c>
      <c r="AA40" s="211"/>
      <c r="AB40" s="211"/>
      <c r="AC40" s="211"/>
      <c r="AD40" s="211"/>
      <c r="AE40" s="211"/>
      <c r="AF40" s="211"/>
      <c r="AG40" s="211"/>
      <c r="AH40" s="211"/>
      <c r="AI40" s="211"/>
      <c r="AJ40" s="211"/>
    </row>
    <row r="41" spans="1:36" x14ac:dyDescent="0.25">
      <c r="A41" s="27" t="s">
        <v>106</v>
      </c>
      <c r="B41" s="177">
        <f>'Inmatning Rapportering'!D133</f>
        <v>0</v>
      </c>
      <c r="C41" s="262">
        <v>4.4921240000000001E-2</v>
      </c>
      <c r="D41" s="262">
        <v>0.39319000000000004</v>
      </c>
      <c r="E41" s="262">
        <v>5.0055096000000006E-4</v>
      </c>
      <c r="F41" s="262">
        <v>2.8700000000000001E-6</v>
      </c>
      <c r="G41" s="262">
        <v>1.0267712000000002E-6</v>
      </c>
      <c r="H41" s="261">
        <v>2.296E-5</v>
      </c>
      <c r="J41" s="83">
        <f>B41*((C41+D41)+(E41+F41)*'GWP faktorer'!$C$8+(G41+H41)*'GWP faktorer'!$C$9)</f>
        <v>0</v>
      </c>
      <c r="K41" s="65"/>
      <c r="L41" s="22">
        <f t="shared" si="2"/>
        <v>0</v>
      </c>
      <c r="AA41" s="211"/>
      <c r="AB41" s="211"/>
      <c r="AC41" s="211"/>
      <c r="AD41" s="211"/>
      <c r="AE41" s="211"/>
      <c r="AF41" s="211"/>
      <c r="AG41" s="211"/>
      <c r="AH41" s="211"/>
      <c r="AI41" s="211"/>
      <c r="AJ41" s="211"/>
    </row>
    <row r="42" spans="1:36" x14ac:dyDescent="0.25">
      <c r="A42" s="27" t="s">
        <v>104</v>
      </c>
      <c r="B42" s="177">
        <f>'Inmatning Rapportering'!D134</f>
        <v>0</v>
      </c>
      <c r="C42" s="262">
        <v>4.664898E-2</v>
      </c>
      <c r="D42" s="262">
        <v>0.49323</v>
      </c>
      <c r="E42" s="262">
        <v>5.198029200000001E-4</v>
      </c>
      <c r="F42" s="262">
        <v>3.0750000000000002E-6</v>
      </c>
      <c r="G42" s="262">
        <v>1.0662624000000003E-6</v>
      </c>
      <c r="H42" s="261">
        <v>2.3370000000000002E-5</v>
      </c>
      <c r="J42" s="83">
        <f>B42*((C42+D42)+(E42+F42)*'GWP faktorer'!$C$8+(G42+H42)*'GWP faktorer'!$C$9)</f>
        <v>0</v>
      </c>
      <c r="K42" s="65"/>
      <c r="L42" s="22">
        <f t="shared" si="2"/>
        <v>0</v>
      </c>
      <c r="AA42" s="211"/>
      <c r="AB42" s="211"/>
      <c r="AC42" s="211"/>
      <c r="AD42" s="211"/>
      <c r="AE42" s="211"/>
      <c r="AF42" s="211"/>
      <c r="AG42" s="211"/>
      <c r="AH42" s="211"/>
      <c r="AI42" s="211"/>
      <c r="AJ42" s="211"/>
    </row>
    <row r="43" spans="1:36" x14ac:dyDescent="0.25">
      <c r="A43" s="27" t="s">
        <v>107</v>
      </c>
      <c r="B43" s="177">
        <f>'Inmatning Rapportering'!D135</f>
        <v>0</v>
      </c>
      <c r="C43" s="262">
        <v>4.0914930000000002E-2</v>
      </c>
      <c r="D43" s="262">
        <v>0.41566999999999998</v>
      </c>
      <c r="E43" s="262">
        <v>4.559092200000001E-4</v>
      </c>
      <c r="F43" s="262">
        <v>2.5610000000000001E-6</v>
      </c>
      <c r="G43" s="262">
        <v>9.3519840000000029E-7</v>
      </c>
      <c r="H43" s="261">
        <v>1.9700000000000001E-5</v>
      </c>
      <c r="J43" s="83">
        <f>B43*((C43+D43)+(E43+F43)*'GWP faktorer'!$C$8+(G43+H43)*'GWP faktorer'!$C$9)</f>
        <v>0</v>
      </c>
      <c r="K43" s="65"/>
      <c r="L43" s="22">
        <f t="shared" si="2"/>
        <v>0</v>
      </c>
      <c r="AA43" s="211"/>
      <c r="AB43" s="211"/>
      <c r="AC43" s="211"/>
      <c r="AD43" s="211"/>
      <c r="AE43" s="211"/>
      <c r="AF43" s="211"/>
      <c r="AG43" s="211"/>
      <c r="AH43" s="211"/>
      <c r="AI43" s="211"/>
      <c r="AJ43" s="211"/>
    </row>
    <row r="44" spans="1:36" x14ac:dyDescent="0.25">
      <c r="A44" s="27" t="s">
        <v>105</v>
      </c>
      <c r="B44" s="177">
        <f>'Inmatning Rapportering'!D136</f>
        <v>0</v>
      </c>
      <c r="C44" s="262">
        <v>2.6969600000000003E-2</v>
      </c>
      <c r="D44" s="262">
        <v>0.28560000000000002</v>
      </c>
      <c r="E44" s="262">
        <v>3.0051840000000008E-4</v>
      </c>
      <c r="F44" s="262">
        <v>1.7920000000000002E-6</v>
      </c>
      <c r="G44" s="262">
        <v>6.164480000000002E-7</v>
      </c>
      <c r="H44" s="261">
        <v>1.3440000000000002E-5</v>
      </c>
      <c r="J44" s="83">
        <f>B44*((C44+D44)+(E44+F44)*'GWP faktorer'!$C$8+(G44+H44)*'GWP faktorer'!$C$9)</f>
        <v>0</v>
      </c>
      <c r="K44" s="65"/>
      <c r="L44" s="22">
        <f t="shared" si="2"/>
        <v>0</v>
      </c>
      <c r="AA44" s="211"/>
      <c r="AB44" s="211"/>
      <c r="AC44" s="211"/>
      <c r="AD44" s="211"/>
      <c r="AE44" s="211"/>
      <c r="AF44" s="211"/>
      <c r="AG44" s="211"/>
      <c r="AH44" s="211"/>
      <c r="AI44" s="211"/>
      <c r="AJ44" s="211"/>
    </row>
    <row r="45" spans="1:36" x14ac:dyDescent="0.25">
      <c r="A45" s="27" t="s">
        <v>113</v>
      </c>
      <c r="B45" s="177">
        <f>'Inmatning Rapportering'!D137</f>
        <v>0</v>
      </c>
      <c r="C45" s="262">
        <v>4.3498300054984437E-2</v>
      </c>
      <c r="D45" s="261">
        <v>0.67876965727737915</v>
      </c>
      <c r="E45" s="262">
        <v>5.0275186137028963E-5</v>
      </c>
      <c r="F45" s="261">
        <v>5.1798410730380853E-6</v>
      </c>
      <c r="G45" s="262">
        <v>4.2282799943029827E-6</v>
      </c>
      <c r="H45" s="261">
        <v>3.9844931331062197E-5</v>
      </c>
      <c r="J45" s="83">
        <f>B45*((C45+D45)+(E45+F45)*'GWP faktorer'!$C$8+(G45+H45)*'GWP faktorer'!$C$9)</f>
        <v>0</v>
      </c>
      <c r="K45" s="65"/>
      <c r="L45" s="22">
        <f t="shared" si="2"/>
        <v>0</v>
      </c>
      <c r="AA45" s="211"/>
      <c r="AB45" s="211"/>
      <c r="AC45" s="211"/>
      <c r="AD45" s="211"/>
      <c r="AE45" s="211"/>
      <c r="AF45" s="211"/>
      <c r="AG45" s="211"/>
      <c r="AH45" s="211"/>
      <c r="AI45" s="211"/>
      <c r="AJ45" s="211"/>
    </row>
    <row r="46" spans="1:36" x14ac:dyDescent="0.25">
      <c r="A46" s="128" t="s">
        <v>140</v>
      </c>
      <c r="C46" s="65"/>
      <c r="D46" s="65"/>
      <c r="E46" s="65"/>
      <c r="F46" s="78"/>
      <c r="G46" s="65"/>
      <c r="H46" s="78"/>
      <c r="J46" s="118">
        <f t="shared" ref="J46:L46" si="3">SUM(J38:J45)</f>
        <v>0</v>
      </c>
      <c r="K46" s="118"/>
      <c r="L46" s="118">
        <f t="shared" si="3"/>
        <v>0</v>
      </c>
      <c r="AA46" s="211"/>
      <c r="AB46" s="211"/>
      <c r="AC46" s="211"/>
      <c r="AD46" s="211"/>
      <c r="AE46" s="211"/>
      <c r="AF46" s="211"/>
      <c r="AG46" s="211"/>
      <c r="AH46" s="211"/>
      <c r="AI46" s="211"/>
      <c r="AJ46" s="211"/>
    </row>
    <row r="47" spans="1:36" x14ac:dyDescent="0.25">
      <c r="A47" s="30"/>
      <c r="C47" s="65"/>
      <c r="D47" s="65"/>
      <c r="E47" s="65"/>
      <c r="F47" s="78"/>
      <c r="G47" s="65"/>
      <c r="H47" s="78"/>
      <c r="J47" s="65"/>
      <c r="K47" s="65"/>
      <c r="L47" s="65"/>
      <c r="AA47" s="211"/>
      <c r="AB47" s="211"/>
      <c r="AC47" s="211"/>
      <c r="AD47" s="211"/>
      <c r="AE47" s="211"/>
      <c r="AF47" s="211"/>
      <c r="AG47" s="211"/>
      <c r="AH47" s="211"/>
      <c r="AI47" s="211"/>
      <c r="AJ47" s="211"/>
    </row>
    <row r="48" spans="1:36" x14ac:dyDescent="0.25">
      <c r="A48" s="30"/>
      <c r="C48" s="65"/>
      <c r="D48" s="65"/>
      <c r="E48" s="65"/>
      <c r="F48" s="78"/>
      <c r="G48" s="65"/>
      <c r="H48" s="78"/>
      <c r="J48" s="65"/>
      <c r="K48" s="65"/>
      <c r="L48" s="65"/>
      <c r="AA48" s="211"/>
      <c r="AB48" s="211"/>
      <c r="AC48" s="211"/>
      <c r="AD48" s="211"/>
      <c r="AE48" s="211"/>
      <c r="AF48" s="211"/>
      <c r="AG48" s="211"/>
      <c r="AH48" s="211"/>
      <c r="AI48" s="211"/>
      <c r="AJ48" s="211"/>
    </row>
    <row r="49" spans="1:36" ht="28.8" x14ac:dyDescent="0.25">
      <c r="A49" s="17" t="s">
        <v>139</v>
      </c>
      <c r="B49" s="174" t="s">
        <v>80</v>
      </c>
      <c r="C49" s="292" t="s">
        <v>52</v>
      </c>
      <c r="D49" s="293"/>
      <c r="E49" s="294" t="s">
        <v>53</v>
      </c>
      <c r="F49" s="295"/>
      <c r="G49" s="296" t="s">
        <v>54</v>
      </c>
      <c r="H49" s="297"/>
      <c r="J49" s="143" t="s">
        <v>143</v>
      </c>
      <c r="L49" s="48" t="s">
        <v>4</v>
      </c>
      <c r="AA49" s="211"/>
      <c r="AB49" s="211"/>
      <c r="AC49" s="211"/>
      <c r="AD49" s="211"/>
      <c r="AE49" s="211"/>
      <c r="AF49" s="211"/>
      <c r="AG49" s="211"/>
      <c r="AH49" s="211"/>
      <c r="AI49" s="211"/>
      <c r="AJ49" s="211"/>
    </row>
    <row r="50" spans="1:36" x14ac:dyDescent="0.25">
      <c r="A50" s="17"/>
      <c r="B50" s="174"/>
      <c r="C50" s="39" t="s">
        <v>167</v>
      </c>
      <c r="D50" s="40" t="s">
        <v>168</v>
      </c>
      <c r="E50" s="43" t="s">
        <v>167</v>
      </c>
      <c r="F50" s="44" t="s">
        <v>168</v>
      </c>
      <c r="G50" s="41" t="s">
        <v>167</v>
      </c>
      <c r="H50" s="42" t="s">
        <v>168</v>
      </c>
      <c r="J50" s="50" t="s">
        <v>48</v>
      </c>
      <c r="L50" s="49"/>
      <c r="AA50" s="211"/>
      <c r="AB50" s="211"/>
      <c r="AC50" s="211"/>
      <c r="AD50" s="211"/>
      <c r="AE50" s="211"/>
      <c r="AF50" s="211"/>
      <c r="AG50" s="211"/>
      <c r="AH50" s="211"/>
      <c r="AI50" s="211"/>
      <c r="AJ50" s="211"/>
    </row>
    <row r="51" spans="1:36" x14ac:dyDescent="0.25">
      <c r="A51" s="27" t="s">
        <v>101</v>
      </c>
      <c r="B51" s="177">
        <f>'Inmatning Rapportering'!D140</f>
        <v>0</v>
      </c>
      <c r="C51" s="233">
        <v>9.8794220000000002E-2</v>
      </c>
      <c r="D51" s="233">
        <v>1.04392</v>
      </c>
      <c r="E51" s="233">
        <v>1.1008498800000001E-3</v>
      </c>
      <c r="F51" s="246">
        <v>6.4239999999999998E-6</v>
      </c>
      <c r="G51" s="246">
        <v>2.2581536000000005E-6</v>
      </c>
      <c r="H51" s="233">
        <v>5.02E-5</v>
      </c>
      <c r="J51" s="83">
        <f>B51*((C51+D51)+(E51+F51)*'GWP faktorer'!$C$8+(G51+H51)*'GWP faktorer'!$C$9)</f>
        <v>0</v>
      </c>
      <c r="K51" s="65"/>
      <c r="L51" s="22">
        <f>B51*(C51+D51)</f>
        <v>0</v>
      </c>
      <c r="AA51" s="211"/>
      <c r="AB51" s="211"/>
      <c r="AC51" s="211"/>
      <c r="AD51" s="211"/>
      <c r="AE51" s="211"/>
      <c r="AF51" s="211"/>
      <c r="AG51" s="211"/>
      <c r="AH51" s="211"/>
      <c r="AI51" s="211"/>
      <c r="AJ51" s="211"/>
    </row>
    <row r="52" spans="1:36" x14ac:dyDescent="0.25">
      <c r="A52" s="27" t="s">
        <v>102</v>
      </c>
      <c r="B52" s="177">
        <f>'Inmatning Rapportering'!D141</f>
        <v>0</v>
      </c>
      <c r="C52" s="233">
        <v>0.30346764000000004</v>
      </c>
      <c r="D52" s="233">
        <v>1.18584</v>
      </c>
      <c r="E52" s="233">
        <v>1.715304547261804E-3</v>
      </c>
      <c r="F52" s="246">
        <v>7.362E-6</v>
      </c>
      <c r="G52" s="246">
        <v>1.8862575245855199E-5</v>
      </c>
      <c r="H52" s="233">
        <v>5.6000000000000006E-5</v>
      </c>
      <c r="J52" s="83">
        <f>B52*((C52+D52)+(E52+F52)*'GWP faktorer'!$C$8+(G52+H52)*'GWP faktorer'!$C$9)</f>
        <v>0</v>
      </c>
      <c r="K52" s="65"/>
      <c r="L52" s="22">
        <f t="shared" ref="L52:L57" si="4">B52*(C52+D52)</f>
        <v>0</v>
      </c>
      <c r="AA52" s="211"/>
      <c r="AB52" s="211"/>
      <c r="AC52" s="211"/>
      <c r="AD52" s="211"/>
      <c r="AE52" s="211"/>
      <c r="AF52" s="211"/>
      <c r="AG52" s="211"/>
      <c r="AH52" s="211"/>
      <c r="AI52" s="211"/>
      <c r="AJ52" s="211"/>
    </row>
    <row r="53" spans="1:36" x14ac:dyDescent="0.25">
      <c r="A53" s="27" t="s">
        <v>103</v>
      </c>
      <c r="B53" s="177">
        <f>'Inmatning Rapportering'!D142</f>
        <v>0</v>
      </c>
      <c r="C53" s="233">
        <v>0.10485033999999999</v>
      </c>
      <c r="D53" s="233">
        <v>1.1084399999999999</v>
      </c>
      <c r="E53" s="233">
        <v>1.1683323599999999E-3</v>
      </c>
      <c r="F53" s="246">
        <v>6.8409999999999994E-6</v>
      </c>
      <c r="G53" s="246">
        <v>2.3965792000000004E-6</v>
      </c>
      <c r="H53" s="233">
        <v>5.2789999999999994E-5</v>
      </c>
      <c r="J53" s="83">
        <f>B53*((C53+D53)+(E53+F53)*'GWP faktorer'!$C$8+(G53+H53)*'GWP faktorer'!$C$9)</f>
        <v>0</v>
      </c>
      <c r="K53" s="65"/>
      <c r="L53" s="22">
        <f t="shared" si="4"/>
        <v>0</v>
      </c>
      <c r="AA53" s="211"/>
      <c r="AB53" s="211"/>
      <c r="AC53" s="211"/>
      <c r="AD53" s="211"/>
      <c r="AE53" s="211"/>
      <c r="AF53" s="211"/>
      <c r="AG53" s="211"/>
      <c r="AH53" s="211"/>
      <c r="AI53" s="211"/>
      <c r="AJ53" s="211"/>
    </row>
    <row r="54" spans="1:36" x14ac:dyDescent="0.25">
      <c r="A54" s="27" t="s">
        <v>106</v>
      </c>
      <c r="B54" s="177">
        <f>'Inmatning Rapportering'!D143</f>
        <v>0</v>
      </c>
      <c r="C54" s="233">
        <v>6.0362539999999999E-2</v>
      </c>
      <c r="D54" s="233">
        <v>0.52998999999999996</v>
      </c>
      <c r="E54" s="233">
        <v>6.7261116000000005E-4</v>
      </c>
      <c r="F54" s="246">
        <v>3.8959999999999996E-6</v>
      </c>
      <c r="G54" s="246">
        <v>1.3797152000000002E-6</v>
      </c>
      <c r="H54" s="233">
        <v>3.0939999999999999E-5</v>
      </c>
      <c r="J54" s="83">
        <f>B54*((C54+D54)+(E54+F54)*'GWP faktorer'!$C$8+(G54+H54)*'GWP faktorer'!$C$9)</f>
        <v>0</v>
      </c>
      <c r="K54" s="65"/>
      <c r="L54" s="22">
        <f t="shared" si="4"/>
        <v>0</v>
      </c>
      <c r="AA54" s="211"/>
      <c r="AB54" s="211"/>
      <c r="AC54" s="211"/>
      <c r="AD54" s="211"/>
      <c r="AE54" s="211"/>
      <c r="AF54" s="211"/>
      <c r="AG54" s="211"/>
      <c r="AH54" s="211"/>
      <c r="AI54" s="211"/>
      <c r="AJ54" s="211"/>
    </row>
    <row r="55" spans="1:36" x14ac:dyDescent="0.25">
      <c r="A55" s="27" t="s">
        <v>104</v>
      </c>
      <c r="B55" s="177">
        <f>'Inmatning Rapportering'!D144</f>
        <v>0</v>
      </c>
      <c r="C55" s="233">
        <v>6.4585569999999995E-2</v>
      </c>
      <c r="D55" s="233">
        <v>0.68412000000000006</v>
      </c>
      <c r="E55" s="233">
        <v>7.1966778000000014E-4</v>
      </c>
      <c r="F55" s="246">
        <v>4.2869999999999998E-6</v>
      </c>
      <c r="G55" s="246">
        <v>1.4762416000000003E-6</v>
      </c>
      <c r="H55" s="233">
        <v>3.2460000000000004E-5</v>
      </c>
      <c r="J55" s="83">
        <f>B55*((C55+D55)+(E55+F55)*'GWP faktorer'!$C$8+(G55+H55)*'GWP faktorer'!$C$9)</f>
        <v>0</v>
      </c>
      <c r="K55" s="65"/>
      <c r="L55" s="22">
        <f t="shared" si="4"/>
        <v>0</v>
      </c>
      <c r="AA55" s="211"/>
      <c r="AB55" s="211"/>
      <c r="AC55" s="211"/>
      <c r="AD55" s="211"/>
      <c r="AE55" s="211"/>
      <c r="AF55" s="211"/>
      <c r="AG55" s="211"/>
      <c r="AH55" s="211"/>
      <c r="AI55" s="211"/>
      <c r="AJ55" s="211"/>
    </row>
    <row r="56" spans="1:36" x14ac:dyDescent="0.25">
      <c r="A56" s="27" t="s">
        <v>107</v>
      </c>
      <c r="B56" s="177">
        <f>'Inmatning Rapportering'!D145</f>
        <v>0</v>
      </c>
      <c r="C56" s="233">
        <v>8.645021E-2</v>
      </c>
      <c r="D56" s="233">
        <v>0.88658999999999999</v>
      </c>
      <c r="E56" s="233">
        <v>9.6330234000000013E-4</v>
      </c>
      <c r="F56" s="246">
        <v>5.4889999999999995E-6</v>
      </c>
      <c r="G56" s="246">
        <v>1.9760048000000007E-6</v>
      </c>
      <c r="H56" s="233">
        <v>4.2880000000000003E-5</v>
      </c>
      <c r="J56" s="83">
        <f>B56*((C56+D56)+(E56+F56)*'GWP faktorer'!$C$8+(G56+H56)*'GWP faktorer'!$C$9)</f>
        <v>0</v>
      </c>
      <c r="K56" s="65"/>
      <c r="L56" s="22">
        <f t="shared" si="4"/>
        <v>0</v>
      </c>
      <c r="AA56" s="211"/>
      <c r="AB56" s="211"/>
      <c r="AC56" s="211"/>
      <c r="AD56" s="211"/>
      <c r="AE56" s="211"/>
      <c r="AF56" s="211"/>
      <c r="AG56" s="211"/>
      <c r="AH56" s="211"/>
      <c r="AI56" s="211"/>
      <c r="AJ56" s="211"/>
    </row>
    <row r="57" spans="1:36" x14ac:dyDescent="0.25">
      <c r="A57" s="27" t="s">
        <v>105</v>
      </c>
      <c r="B57" s="177">
        <f>'Inmatning Rapportering'!D146</f>
        <v>0</v>
      </c>
      <c r="C57" s="233">
        <v>0.10218950000000002</v>
      </c>
      <c r="D57" s="233">
        <v>1.0801800000000001</v>
      </c>
      <c r="E57" s="233">
        <v>1.1386830000000001E-3</v>
      </c>
      <c r="F57" s="246">
        <v>4.2400000000000001E-6</v>
      </c>
      <c r="G57" s="246">
        <v>2.3357600000000003E-6</v>
      </c>
      <c r="H57" s="233">
        <v>5.1180000000000001E-5</v>
      </c>
      <c r="J57" s="83">
        <f>B57*((C57+D57)+(E57+F57)*'GWP faktorer'!$C$8+(G57+H57)*'GWP faktorer'!$C$9)</f>
        <v>0</v>
      </c>
      <c r="K57" s="65"/>
      <c r="L57" s="22">
        <f t="shared" si="4"/>
        <v>0</v>
      </c>
      <c r="AA57" s="211"/>
      <c r="AB57" s="211"/>
      <c r="AC57" s="211"/>
      <c r="AD57" s="211"/>
      <c r="AE57" s="211"/>
      <c r="AF57" s="211"/>
      <c r="AG57" s="211"/>
      <c r="AH57" s="211"/>
      <c r="AI57" s="211"/>
      <c r="AJ57" s="211"/>
    </row>
    <row r="58" spans="1:36" x14ac:dyDescent="0.25">
      <c r="A58" s="128" t="s">
        <v>140</v>
      </c>
      <c r="B58" s="65"/>
      <c r="C58" s="78"/>
      <c r="D58" s="78"/>
      <c r="E58" s="78"/>
      <c r="F58" s="123"/>
      <c r="G58" s="123"/>
      <c r="H58" s="78"/>
      <c r="J58" s="118">
        <f t="shared" ref="J58:L58" si="5">SUM(J51:J57)</f>
        <v>0</v>
      </c>
      <c r="K58" s="118"/>
      <c r="L58" s="118">
        <f t="shared" si="5"/>
        <v>0</v>
      </c>
      <c r="AA58" s="211"/>
      <c r="AB58" s="211"/>
      <c r="AC58" s="211"/>
      <c r="AD58" s="211"/>
      <c r="AE58" s="211"/>
      <c r="AF58" s="211"/>
      <c r="AG58" s="211"/>
      <c r="AH58" s="211"/>
      <c r="AI58" s="211"/>
      <c r="AJ58" s="211"/>
    </row>
    <row r="59" spans="1:36" x14ac:dyDescent="0.25">
      <c r="A59" s="81"/>
      <c r="C59" s="65"/>
      <c r="D59" s="65"/>
      <c r="E59" s="65"/>
      <c r="F59" s="78"/>
      <c r="G59" s="65"/>
      <c r="H59" s="78"/>
      <c r="J59" s="13"/>
      <c r="K59" s="13"/>
      <c r="L59" s="13"/>
      <c r="AA59" s="211"/>
      <c r="AB59" s="211"/>
      <c r="AC59" s="211"/>
      <c r="AD59" s="211"/>
      <c r="AE59" s="211"/>
      <c r="AF59" s="211"/>
      <c r="AG59" s="211"/>
      <c r="AH59" s="211"/>
      <c r="AI59" s="211"/>
      <c r="AJ59" s="211"/>
    </row>
    <row r="60" spans="1:36" x14ac:dyDescent="0.25">
      <c r="A60" s="81"/>
      <c r="C60" s="65"/>
      <c r="D60" s="65"/>
      <c r="E60" s="65"/>
      <c r="F60" s="78"/>
      <c r="G60" s="65"/>
      <c r="H60" s="78"/>
      <c r="J60" s="65"/>
      <c r="K60" s="65"/>
      <c r="L60" s="65"/>
      <c r="AA60" s="211"/>
      <c r="AB60" s="211"/>
      <c r="AC60" s="211"/>
      <c r="AD60" s="211"/>
      <c r="AE60" s="211"/>
      <c r="AF60" s="211"/>
      <c r="AG60" s="211"/>
      <c r="AH60" s="211"/>
      <c r="AI60" s="211"/>
      <c r="AJ60" s="211"/>
    </row>
    <row r="61" spans="1:36" x14ac:dyDescent="0.25">
      <c r="AA61" s="211"/>
      <c r="AB61" s="211"/>
      <c r="AC61" s="211"/>
      <c r="AD61" s="211"/>
      <c r="AE61" s="211"/>
      <c r="AF61" s="211"/>
      <c r="AG61" s="211"/>
      <c r="AH61" s="211"/>
      <c r="AI61" s="211"/>
      <c r="AJ61" s="211"/>
    </row>
    <row r="62" spans="1:36" ht="38.25" customHeight="1" x14ac:dyDescent="0.25">
      <c r="A62" s="26" t="s">
        <v>130</v>
      </c>
      <c r="B62" s="174" t="s">
        <v>80</v>
      </c>
      <c r="C62" s="292" t="s">
        <v>52</v>
      </c>
      <c r="D62" s="293"/>
      <c r="E62" s="294" t="s">
        <v>53</v>
      </c>
      <c r="F62" s="295"/>
      <c r="G62" s="296" t="s">
        <v>54</v>
      </c>
      <c r="H62" s="297"/>
      <c r="I62" s="59" t="s">
        <v>64</v>
      </c>
      <c r="J62" s="143" t="s">
        <v>143</v>
      </c>
      <c r="L62" s="48" t="s">
        <v>4</v>
      </c>
      <c r="AA62" s="211"/>
      <c r="AB62" s="211"/>
      <c r="AC62" s="211"/>
      <c r="AD62" s="211"/>
      <c r="AE62" s="211"/>
      <c r="AF62" s="211"/>
      <c r="AG62" s="211"/>
      <c r="AH62" s="211"/>
      <c r="AI62" s="211"/>
      <c r="AJ62" s="211"/>
    </row>
    <row r="63" spans="1:36" ht="12.75" customHeight="1" x14ac:dyDescent="0.25">
      <c r="A63" s="111" t="s">
        <v>134</v>
      </c>
      <c r="B63" s="174"/>
      <c r="C63" s="39" t="s">
        <v>167</v>
      </c>
      <c r="D63" s="40" t="s">
        <v>168</v>
      </c>
      <c r="E63" s="43" t="s">
        <v>167</v>
      </c>
      <c r="F63" s="44" t="s">
        <v>168</v>
      </c>
      <c r="G63" s="41" t="s">
        <v>167</v>
      </c>
      <c r="H63" s="42" t="s">
        <v>168</v>
      </c>
      <c r="I63" s="60"/>
      <c r="J63" s="50" t="s">
        <v>48</v>
      </c>
      <c r="L63" s="49"/>
      <c r="AA63" s="211"/>
      <c r="AB63" s="211"/>
      <c r="AC63" s="211"/>
      <c r="AD63" s="211"/>
      <c r="AE63" s="211"/>
      <c r="AF63" s="211"/>
      <c r="AG63" s="211"/>
      <c r="AH63" s="211"/>
      <c r="AI63" s="211"/>
      <c r="AJ63" s="211"/>
    </row>
    <row r="64" spans="1:36" ht="12.75" customHeight="1" x14ac:dyDescent="0.25">
      <c r="A64" s="97" t="s">
        <v>131</v>
      </c>
      <c r="B64" s="173">
        <f>'Inmatning Rapportering'!D155</f>
        <v>0</v>
      </c>
      <c r="C64" s="234">
        <v>0.1139827536081362</v>
      </c>
      <c r="D64" s="235">
        <v>0.12081218274111676</v>
      </c>
      <c r="E64" s="234">
        <v>6.3812738506485527E-4</v>
      </c>
      <c r="F64" s="235"/>
      <c r="G64" s="218">
        <v>1.1156227042340743E-6</v>
      </c>
      <c r="H64" s="235"/>
      <c r="I64" s="28"/>
      <c r="J64" s="236">
        <f>0.136*B64</f>
        <v>0</v>
      </c>
      <c r="L64" s="22">
        <f>B64*(C64+D64)</f>
        <v>0</v>
      </c>
      <c r="AA64" s="211"/>
      <c r="AB64" s="211"/>
      <c r="AC64" s="211"/>
      <c r="AD64" s="211"/>
      <c r="AE64" s="211"/>
      <c r="AF64" s="211"/>
      <c r="AG64" s="211"/>
      <c r="AH64" s="211"/>
      <c r="AI64" s="211"/>
      <c r="AJ64" s="211"/>
    </row>
    <row r="65" spans="1:36" ht="12.75" customHeight="1" x14ac:dyDescent="0.25">
      <c r="A65" s="97" t="s">
        <v>132</v>
      </c>
      <c r="B65" s="173">
        <f>'Inmatning Rapportering'!D156</f>
        <v>0</v>
      </c>
      <c r="C65" s="234">
        <v>7.9585985037966753E-2</v>
      </c>
      <c r="D65" s="235">
        <v>8.4354485776805252E-2</v>
      </c>
      <c r="E65" s="234">
        <v>4.4555860349440845E-4</v>
      </c>
      <c r="F65" s="235"/>
      <c r="G65" s="218">
        <v>7.7895935162643127E-7</v>
      </c>
      <c r="H65" s="235"/>
      <c r="I65" s="28"/>
      <c r="J65" s="236">
        <f t="shared" ref="J65:J71" si="6">0.136*B65</f>
        <v>0</v>
      </c>
      <c r="L65" s="22">
        <f>B65*(C65+D65)</f>
        <v>0</v>
      </c>
      <c r="AA65" s="211"/>
      <c r="AB65" s="211"/>
      <c r="AC65" s="211"/>
      <c r="AD65" s="211"/>
      <c r="AE65" s="211"/>
      <c r="AF65" s="211"/>
      <c r="AG65" s="211"/>
      <c r="AH65" s="211"/>
      <c r="AI65" s="211"/>
      <c r="AJ65" s="211"/>
    </row>
    <row r="66" spans="1:36" ht="12.75" customHeight="1" x14ac:dyDescent="0.25">
      <c r="A66" s="97" t="s">
        <v>261</v>
      </c>
      <c r="B66" s="173">
        <f>'Inmatning Rapportering'!D157</f>
        <v>0</v>
      </c>
      <c r="C66" s="234">
        <v>0.11899630344887561</v>
      </c>
      <c r="D66" s="235">
        <v>0.12612612612612611</v>
      </c>
      <c r="E66" s="234">
        <v>6.6619552123887895E-4</v>
      </c>
      <c r="F66" s="235"/>
      <c r="G66" s="218">
        <v>1.1646935492003847E-6</v>
      </c>
      <c r="H66" s="235"/>
      <c r="I66" s="28"/>
      <c r="J66" s="236">
        <f t="shared" si="6"/>
        <v>0</v>
      </c>
      <c r="L66" s="22">
        <f t="shared" ref="L66:L67" si="7">B66*(C66+D66)</f>
        <v>0</v>
      </c>
      <c r="AA66" s="211"/>
      <c r="AB66" s="211"/>
      <c r="AC66" s="211"/>
      <c r="AD66" s="211"/>
      <c r="AE66" s="211"/>
      <c r="AF66" s="211"/>
      <c r="AG66" s="211"/>
      <c r="AH66" s="211"/>
      <c r="AI66" s="211"/>
      <c r="AJ66" s="211"/>
    </row>
    <row r="67" spans="1:36" ht="12.75" customHeight="1" x14ac:dyDescent="0.25">
      <c r="A67" s="97" t="s">
        <v>262</v>
      </c>
      <c r="B67" s="173">
        <f>'Inmatning Rapportering'!D158</f>
        <v>0</v>
      </c>
      <c r="C67" s="234">
        <v>0.11738761657969457</v>
      </c>
      <c r="D67" s="235">
        <v>0.12442105263157895</v>
      </c>
      <c r="E67" s="234">
        <v>6.5718935922995034E-4</v>
      </c>
      <c r="F67" s="235"/>
      <c r="G67" s="218">
        <v>1.1489482935502924E-6</v>
      </c>
      <c r="H67" s="235"/>
      <c r="I67" s="28"/>
      <c r="J67" s="236">
        <f t="shared" si="6"/>
        <v>0</v>
      </c>
      <c r="L67" s="22">
        <f t="shared" si="7"/>
        <v>0</v>
      </c>
      <c r="AA67" s="211"/>
      <c r="AB67" s="211"/>
      <c r="AC67" s="211"/>
      <c r="AD67" s="211"/>
      <c r="AE67" s="211"/>
      <c r="AF67" s="211"/>
      <c r="AG67" s="211"/>
      <c r="AH67" s="211"/>
      <c r="AI67" s="211"/>
      <c r="AJ67" s="211"/>
    </row>
    <row r="68" spans="1:36" ht="12.75" customHeight="1" x14ac:dyDescent="0.25">
      <c r="A68" s="97" t="s">
        <v>133</v>
      </c>
      <c r="B68" s="173">
        <f>'Inmatning Rapportering'!D159</f>
        <v>0</v>
      </c>
      <c r="C68" s="234">
        <v>0.24390546669645308</v>
      </c>
      <c r="D68" s="235">
        <v>0.25851938895417154</v>
      </c>
      <c r="E68" s="234">
        <v>1.3654939255206835E-3</v>
      </c>
      <c r="F68" s="235"/>
      <c r="G68" s="218">
        <v>2.3872600697896082E-6</v>
      </c>
      <c r="H68" s="235"/>
      <c r="I68" s="28"/>
      <c r="J68" s="236">
        <f t="shared" si="6"/>
        <v>0</v>
      </c>
      <c r="L68" s="22">
        <f>B68*(C68+D68)</f>
        <v>0</v>
      </c>
      <c r="AA68" s="211"/>
      <c r="AB68" s="211"/>
      <c r="AC68" s="211"/>
      <c r="AD68" s="211"/>
      <c r="AE68" s="211"/>
      <c r="AF68" s="211"/>
      <c r="AG68" s="211"/>
      <c r="AH68" s="211"/>
      <c r="AI68" s="211"/>
      <c r="AJ68" s="211"/>
    </row>
    <row r="69" spans="1:36" ht="12.75" customHeight="1" x14ac:dyDescent="0.25">
      <c r="A69" s="97" t="s">
        <v>135</v>
      </c>
      <c r="B69" s="173">
        <f>'Inmatning Rapportering'!D160</f>
        <v>0</v>
      </c>
      <c r="C69" s="234">
        <v>7.3804505335420156E-2</v>
      </c>
      <c r="D69" s="235">
        <v>7.8226600985221675E-2</v>
      </c>
      <c r="E69" s="234">
        <v>4.1319124608632903E-4</v>
      </c>
      <c r="F69" s="235"/>
      <c r="G69" s="218">
        <v>7.2237228195092693E-7</v>
      </c>
      <c r="H69" s="235"/>
      <c r="I69" s="28"/>
      <c r="J69" s="236">
        <f t="shared" si="6"/>
        <v>0</v>
      </c>
      <c r="L69" s="22">
        <f>B69*(C69+D69)</f>
        <v>0</v>
      </c>
      <c r="AA69" s="211"/>
      <c r="AB69" s="211"/>
      <c r="AC69" s="211"/>
      <c r="AD69" s="211"/>
      <c r="AE69" s="211"/>
      <c r="AF69" s="211"/>
      <c r="AG69" s="211"/>
      <c r="AH69" s="211"/>
      <c r="AI69" s="211"/>
      <c r="AJ69" s="211"/>
    </row>
    <row r="70" spans="1:36" ht="12.75" customHeight="1" x14ac:dyDescent="0.25">
      <c r="A70" s="97" t="s">
        <v>136</v>
      </c>
      <c r="B70" s="173">
        <f>'Inmatning Rapportering'!D161</f>
        <v>0</v>
      </c>
      <c r="C70" s="234">
        <v>0.10483007684781899</v>
      </c>
      <c r="D70" s="235">
        <v>0.1111111111111111</v>
      </c>
      <c r="E70" s="234">
        <v>5.8688653061520282E-4</v>
      </c>
      <c r="F70" s="235"/>
      <c r="G70" s="218">
        <v>1.0260395552479579E-6</v>
      </c>
      <c r="H70" s="235"/>
      <c r="I70" s="28"/>
      <c r="J70" s="236">
        <f t="shared" si="6"/>
        <v>0</v>
      </c>
      <c r="L70" s="22">
        <f t="shared" ref="L70:L72" si="8">B70*(C70+D70)</f>
        <v>0</v>
      </c>
      <c r="AA70" s="211"/>
      <c r="AB70" s="211"/>
      <c r="AC70" s="211"/>
      <c r="AD70" s="211"/>
      <c r="AE70" s="211"/>
      <c r="AF70" s="211"/>
      <c r="AG70" s="211"/>
      <c r="AH70" s="211"/>
      <c r="AI70" s="211"/>
      <c r="AJ70" s="211"/>
    </row>
    <row r="71" spans="1:36" ht="12.75" customHeight="1" x14ac:dyDescent="0.25">
      <c r="A71" s="97" t="s">
        <v>137</v>
      </c>
      <c r="B71" s="173">
        <f>'Inmatning Rapportering'!D162</f>
        <v>0</v>
      </c>
      <c r="C71" s="234">
        <v>0.10094861336103389</v>
      </c>
      <c r="D71" s="235">
        <v>0.10699708454810497</v>
      </c>
      <c r="E71" s="234">
        <v>5.6515632962740982E-4</v>
      </c>
      <c r="F71" s="235"/>
      <c r="G71" s="218">
        <v>9.8804916938309232E-7</v>
      </c>
      <c r="H71" s="235"/>
      <c r="I71" s="28"/>
      <c r="J71" s="236">
        <f t="shared" si="6"/>
        <v>0</v>
      </c>
      <c r="L71" s="22">
        <f t="shared" si="8"/>
        <v>0</v>
      </c>
      <c r="AA71" s="211"/>
      <c r="AB71" s="211"/>
      <c r="AC71" s="211"/>
      <c r="AD71" s="211"/>
      <c r="AE71" s="211"/>
      <c r="AF71" s="211"/>
      <c r="AG71" s="211"/>
      <c r="AH71" s="211"/>
      <c r="AI71" s="211"/>
      <c r="AJ71" s="211"/>
    </row>
    <row r="72" spans="1:36" ht="12.75" customHeight="1" x14ac:dyDescent="0.25">
      <c r="A72" s="97" t="s">
        <v>138</v>
      </c>
      <c r="B72" s="173">
        <f>'Inmatning Rapportering'!D163</f>
        <v>0</v>
      </c>
      <c r="C72" s="234">
        <v>0.11991777015114996</v>
      </c>
      <c r="D72" s="235">
        <v>0.12710280373831775</v>
      </c>
      <c r="E72" s="234">
        <v>6.7135431165701723E-4</v>
      </c>
      <c r="F72" s="235"/>
      <c r="G72" s="218">
        <v>1.1737125379658885E-6</v>
      </c>
      <c r="H72" s="235"/>
      <c r="I72" s="28"/>
      <c r="J72" s="236">
        <f t="shared" ref="J72:J73" si="9">0.136*B72</f>
        <v>0</v>
      </c>
      <c r="L72" s="22">
        <f t="shared" si="8"/>
        <v>0</v>
      </c>
      <c r="AA72" s="211"/>
      <c r="AB72" s="211"/>
      <c r="AC72" s="211"/>
      <c r="AD72" s="211"/>
      <c r="AE72" s="211"/>
      <c r="AF72" s="211"/>
      <c r="AG72" s="211"/>
      <c r="AH72" s="211"/>
      <c r="AI72" s="211"/>
      <c r="AJ72" s="211"/>
    </row>
    <row r="73" spans="1:36" ht="12.75" customHeight="1" x14ac:dyDescent="0.25">
      <c r="A73" s="97" t="s">
        <v>212</v>
      </c>
      <c r="B73" s="173">
        <f>'Inmatning Rapportering'!D164</f>
        <v>0</v>
      </c>
      <c r="C73" s="234">
        <v>0.11251599431508368</v>
      </c>
      <c r="D73" s="235">
        <v>0.11925754060324825</v>
      </c>
      <c r="E73" s="234">
        <v>6.2991579828907849E-4</v>
      </c>
      <c r="F73" s="235"/>
      <c r="G73" s="218">
        <v>1.1012665852846992E-6</v>
      </c>
      <c r="H73" s="235"/>
      <c r="I73" s="28"/>
      <c r="J73" s="236">
        <f t="shared" si="9"/>
        <v>0</v>
      </c>
      <c r="L73" s="22">
        <f t="shared" ref="L73:L78" si="10">B73*(C73+D73)</f>
        <v>0</v>
      </c>
      <c r="AA73" s="211"/>
      <c r="AB73" s="211"/>
      <c r="AC73" s="211"/>
      <c r="AD73" s="211"/>
      <c r="AE73" s="211"/>
      <c r="AF73" s="211"/>
      <c r="AG73" s="211"/>
      <c r="AH73" s="211"/>
      <c r="AI73" s="211"/>
      <c r="AJ73" s="211"/>
    </row>
    <row r="74" spans="1:36" ht="12.75" customHeight="1" x14ac:dyDescent="0.25">
      <c r="A74" s="97"/>
      <c r="B74" s="173"/>
      <c r="C74" s="234"/>
      <c r="D74" s="235"/>
      <c r="E74" s="234"/>
      <c r="F74" s="235"/>
      <c r="G74" s="218"/>
      <c r="H74" s="235"/>
      <c r="I74" s="28"/>
      <c r="J74" s="236"/>
      <c r="L74" s="22"/>
      <c r="AA74" s="211"/>
      <c r="AB74" s="211"/>
      <c r="AC74" s="211"/>
      <c r="AD74" s="211"/>
      <c r="AE74" s="211"/>
      <c r="AF74" s="211"/>
      <c r="AG74" s="211"/>
      <c r="AH74" s="211"/>
      <c r="AI74" s="211"/>
      <c r="AJ74" s="211"/>
    </row>
    <row r="75" spans="1:36" x14ac:dyDescent="0.25">
      <c r="A75" s="97" t="s">
        <v>239</v>
      </c>
      <c r="B75" s="173">
        <f>'Inmatning Rapportering'!D168</f>
        <v>0</v>
      </c>
      <c r="C75" s="234">
        <v>4.1269841269841276E-2</v>
      </c>
      <c r="D75" s="235">
        <v>0.13</v>
      </c>
      <c r="E75" s="234"/>
      <c r="F75" s="233"/>
      <c r="G75" s="218"/>
      <c r="H75" s="233"/>
      <c r="I75" s="28"/>
      <c r="J75" s="236">
        <f>0.136*B75</f>
        <v>0</v>
      </c>
      <c r="L75" s="22">
        <f>B75*(C75+D75)</f>
        <v>0</v>
      </c>
      <c r="AA75" s="211"/>
      <c r="AB75" s="211"/>
      <c r="AC75" s="211"/>
      <c r="AD75" s="211"/>
      <c r="AE75" s="211"/>
      <c r="AF75" s="211"/>
      <c r="AG75" s="211"/>
      <c r="AH75" s="211"/>
      <c r="AI75" s="211"/>
      <c r="AJ75" s="211"/>
    </row>
    <row r="76" spans="1:36" x14ac:dyDescent="0.25">
      <c r="A76" s="97" t="s">
        <v>240</v>
      </c>
      <c r="B76" s="173">
        <f>'Inmatning Rapportering'!D169</f>
        <v>0</v>
      </c>
      <c r="C76" s="234">
        <v>4.1269841269841276E-2</v>
      </c>
      <c r="D76" s="235">
        <v>0.13</v>
      </c>
      <c r="E76" s="234"/>
      <c r="F76" s="233"/>
      <c r="G76" s="218"/>
      <c r="H76" s="233"/>
      <c r="I76" s="28"/>
      <c r="J76" s="236">
        <f>0.136*B76</f>
        <v>0</v>
      </c>
      <c r="L76" s="22">
        <f t="shared" si="10"/>
        <v>0</v>
      </c>
      <c r="AA76" s="211"/>
      <c r="AB76" s="211"/>
      <c r="AC76" s="211"/>
      <c r="AD76" s="211"/>
      <c r="AE76" s="211"/>
      <c r="AF76" s="211"/>
      <c r="AG76" s="211"/>
      <c r="AH76" s="211"/>
      <c r="AI76" s="211"/>
      <c r="AJ76" s="211"/>
    </row>
    <row r="77" spans="1:36" x14ac:dyDescent="0.25">
      <c r="A77" s="97" t="s">
        <v>238</v>
      </c>
      <c r="B77" s="173">
        <f>'Inmatning Rapportering'!D170</f>
        <v>0</v>
      </c>
      <c r="C77" s="234">
        <v>3.0158730158730163E-2</v>
      </c>
      <c r="D77" s="235">
        <v>9.5000000000000001E-2</v>
      </c>
      <c r="E77" s="234"/>
      <c r="F77" s="233"/>
      <c r="G77" s="218"/>
      <c r="H77" s="233"/>
      <c r="I77" s="28"/>
      <c r="J77" s="236">
        <f>0.136*B77</f>
        <v>0</v>
      </c>
      <c r="L77" s="22">
        <f>B77*(C77+D77)</f>
        <v>0</v>
      </c>
      <c r="AA77" s="211"/>
      <c r="AB77" s="211"/>
      <c r="AC77" s="211"/>
      <c r="AD77" s="211"/>
      <c r="AE77" s="211"/>
      <c r="AF77" s="211"/>
      <c r="AG77" s="211"/>
      <c r="AH77" s="211"/>
      <c r="AI77" s="211"/>
      <c r="AJ77" s="211"/>
    </row>
    <row r="78" spans="1:36" x14ac:dyDescent="0.25">
      <c r="A78" s="97" t="s">
        <v>241</v>
      </c>
      <c r="B78" s="173">
        <f>'Inmatning Rapportering'!D171</f>
        <v>0</v>
      </c>
      <c r="C78" s="234">
        <v>1.5873015873015876E-2</v>
      </c>
      <c r="D78" s="235">
        <v>0.05</v>
      </c>
      <c r="E78" s="234"/>
      <c r="F78" s="233"/>
      <c r="G78" s="218"/>
      <c r="H78" s="233"/>
      <c r="I78" s="28"/>
      <c r="J78" s="236">
        <f>0.136*B78</f>
        <v>0</v>
      </c>
      <c r="L78" s="22">
        <f t="shared" si="10"/>
        <v>0</v>
      </c>
      <c r="AA78" s="211"/>
      <c r="AB78" s="211"/>
      <c r="AC78" s="211"/>
      <c r="AD78" s="211"/>
      <c r="AE78" s="211"/>
      <c r="AF78" s="211"/>
      <c r="AG78" s="211"/>
      <c r="AH78" s="211"/>
      <c r="AI78" s="211"/>
      <c r="AJ78" s="211"/>
    </row>
    <row r="79" spans="1:36" x14ac:dyDescent="0.25">
      <c r="A79" s="97"/>
      <c r="B79" s="173"/>
      <c r="C79" s="234"/>
      <c r="D79" s="235"/>
      <c r="E79" s="234"/>
      <c r="F79" s="233"/>
      <c r="G79" s="218"/>
      <c r="H79" s="233"/>
      <c r="I79" s="28"/>
      <c r="J79" s="93"/>
      <c r="L79" s="22"/>
      <c r="AA79" s="211"/>
      <c r="AB79" s="211"/>
      <c r="AC79" s="211"/>
      <c r="AD79" s="211"/>
      <c r="AE79" s="211"/>
      <c r="AF79" s="211"/>
      <c r="AG79" s="211"/>
      <c r="AH79" s="211"/>
      <c r="AI79" s="211"/>
      <c r="AJ79" s="211"/>
    </row>
    <row r="80" spans="1:36" x14ac:dyDescent="0.25">
      <c r="A80" s="97" t="s">
        <v>237</v>
      </c>
      <c r="B80" s="173">
        <f>'Inmatning Rapportering'!D177</f>
        <v>0</v>
      </c>
      <c r="C80" s="234"/>
      <c r="D80" s="235"/>
      <c r="E80" s="234"/>
      <c r="F80" s="233"/>
      <c r="G80" s="218"/>
      <c r="H80" s="233"/>
      <c r="I80" s="28"/>
      <c r="J80" s="93">
        <f>0.136*B80</f>
        <v>0</v>
      </c>
      <c r="L80" s="22"/>
      <c r="AA80" s="211"/>
      <c r="AB80" s="211"/>
      <c r="AC80" s="211"/>
      <c r="AD80" s="211"/>
      <c r="AE80" s="211"/>
      <c r="AF80" s="211"/>
      <c r="AG80" s="211"/>
      <c r="AH80" s="211"/>
      <c r="AI80" s="211"/>
      <c r="AJ80" s="211"/>
    </row>
    <row r="81" spans="1:12" x14ac:dyDescent="0.25">
      <c r="A81" s="128" t="s">
        <v>140</v>
      </c>
      <c r="B81" s="127"/>
      <c r="C81" s="124"/>
      <c r="D81" s="125"/>
      <c r="E81" s="124"/>
      <c r="F81" s="129"/>
      <c r="G81" s="126"/>
      <c r="H81" s="129"/>
      <c r="I81" s="130"/>
      <c r="J81" s="134"/>
      <c r="K81" s="134"/>
      <c r="L81" s="134"/>
    </row>
    <row r="82" spans="1:12" x14ac:dyDescent="0.25">
      <c r="A82" s="35"/>
      <c r="J82" s="1"/>
      <c r="K82" s="1"/>
      <c r="L82" s="1"/>
    </row>
    <row r="83" spans="1:12" x14ac:dyDescent="0.25">
      <c r="A83" s="35"/>
    </row>
  </sheetData>
  <mergeCells count="12">
    <mergeCell ref="C1:D1"/>
    <mergeCell ref="E1:F1"/>
    <mergeCell ref="G1:H1"/>
    <mergeCell ref="C62:D62"/>
    <mergeCell ref="E62:F62"/>
    <mergeCell ref="G62:H62"/>
    <mergeCell ref="C36:D36"/>
    <mergeCell ref="E36:F36"/>
    <mergeCell ref="G36:H36"/>
    <mergeCell ref="C49:D49"/>
    <mergeCell ref="E49:F49"/>
    <mergeCell ref="G49:H49"/>
  </mergeCell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V15"/>
  <sheetViews>
    <sheetView zoomScale="90" zoomScaleNormal="90" workbookViewId="0">
      <selection activeCell="F33" sqref="F33"/>
    </sheetView>
  </sheetViews>
  <sheetFormatPr defaultRowHeight="13.2" x14ac:dyDescent="0.25"/>
  <cols>
    <col min="1" max="1" width="29.5546875" customWidth="1"/>
    <col min="2" max="2" width="21.109375" customWidth="1"/>
    <col min="3" max="3" width="14.5546875" customWidth="1"/>
    <col min="4" max="4" width="13.33203125" customWidth="1"/>
    <col min="5" max="10" width="18.6640625" customWidth="1"/>
    <col min="11" max="11" width="6.88671875" customWidth="1"/>
    <col min="12" max="12" width="20.88671875" customWidth="1"/>
    <col min="13" max="13" width="6.33203125" customWidth="1"/>
    <col min="14" max="14" width="15.6640625" customWidth="1"/>
    <col min="15" max="15" width="6.5546875" customWidth="1"/>
    <col min="17" max="17" width="5" customWidth="1"/>
  </cols>
  <sheetData>
    <row r="1" spans="1:22" ht="28.8" x14ac:dyDescent="0.25">
      <c r="A1" s="17" t="s">
        <v>96</v>
      </c>
      <c r="B1" s="174" t="s">
        <v>2</v>
      </c>
      <c r="C1" s="174" t="s">
        <v>93</v>
      </c>
      <c r="D1" s="174" t="s">
        <v>21</v>
      </c>
      <c r="E1" s="292" t="s">
        <v>95</v>
      </c>
      <c r="F1" s="293"/>
      <c r="G1" s="294" t="s">
        <v>53</v>
      </c>
      <c r="H1" s="295"/>
      <c r="I1" s="296" t="s">
        <v>54</v>
      </c>
      <c r="J1" s="297"/>
      <c r="L1" s="142" t="s">
        <v>143</v>
      </c>
      <c r="N1" s="48" t="s">
        <v>4</v>
      </c>
    </row>
    <row r="2" spans="1:22" ht="12.75" customHeight="1" x14ac:dyDescent="0.25">
      <c r="A2" s="61"/>
      <c r="B2" s="62"/>
      <c r="C2" s="62"/>
      <c r="D2" s="62"/>
      <c r="E2" s="39" t="s">
        <v>167</v>
      </c>
      <c r="F2" s="40" t="s">
        <v>168</v>
      </c>
      <c r="G2" s="43" t="s">
        <v>167</v>
      </c>
      <c r="H2" s="44" t="s">
        <v>168</v>
      </c>
      <c r="I2" s="41" t="s">
        <v>167</v>
      </c>
      <c r="J2" s="42" t="s">
        <v>168</v>
      </c>
      <c r="L2" s="50" t="s">
        <v>48</v>
      </c>
      <c r="N2" s="55"/>
    </row>
    <row r="3" spans="1:22" ht="12.75" customHeight="1" x14ac:dyDescent="0.25">
      <c r="A3" s="20" t="s">
        <v>91</v>
      </c>
      <c r="B3" s="175">
        <f>'Inmatning Rapportering'!D68</f>
        <v>0</v>
      </c>
      <c r="C3" s="21"/>
      <c r="D3" s="21"/>
      <c r="E3" s="245">
        <v>2.1604314813147001E-2</v>
      </c>
      <c r="F3" s="245">
        <v>0.13436774402734553</v>
      </c>
      <c r="G3" s="245">
        <v>5.4777775177765782E-5</v>
      </c>
      <c r="H3" s="245">
        <v>7.7791564488943088E-6</v>
      </c>
      <c r="I3" s="245">
        <v>7.9939942488619207E-6</v>
      </c>
      <c r="J3" s="245">
        <v>7.2927895718523678E-6</v>
      </c>
      <c r="L3" s="83">
        <f>B3*((E3+F3)+(G3+H3)*'GWP faktorer'!$C$8+(I3+J3)*'GWP faktorer'!$C$9)</f>
        <v>0</v>
      </c>
      <c r="N3" s="90">
        <f>B3*(E3+F3)</f>
        <v>0</v>
      </c>
      <c r="T3" s="211"/>
      <c r="U3" s="211"/>
      <c r="V3" s="211"/>
    </row>
    <row r="4" spans="1:22" ht="12.75" customHeight="1" x14ac:dyDescent="0.25">
      <c r="A4" s="20" t="s">
        <v>92</v>
      </c>
      <c r="B4" s="21"/>
      <c r="C4" s="176">
        <f>'Inmatning Rapportering'!D69</f>
        <v>0</v>
      </c>
      <c r="D4" s="21"/>
      <c r="E4" s="245">
        <v>7.5036360706150728E-4</v>
      </c>
      <c r="F4" s="245">
        <v>4.6879386475492902E-3</v>
      </c>
      <c r="G4" s="245">
        <v>1.908483392211247E-6</v>
      </c>
      <c r="H4" s="245">
        <v>2.7140597191750272E-7</v>
      </c>
      <c r="I4" s="245">
        <v>2.7857289087994498E-7</v>
      </c>
      <c r="J4" s="245">
        <v>2.5443718155581623E-7</v>
      </c>
      <c r="L4" s="83">
        <f>C4*((E4+F4)+(G4+H4)*'GWP faktorer'!$C$8+(I4+J4)*'GWP faktorer'!$C$9)</f>
        <v>0</v>
      </c>
      <c r="N4" s="90">
        <f>C4*(E4+F4)</f>
        <v>0</v>
      </c>
      <c r="T4" s="211"/>
      <c r="U4" s="211"/>
      <c r="V4" s="211"/>
    </row>
    <row r="5" spans="1:22" ht="12.75" customHeight="1" x14ac:dyDescent="0.25">
      <c r="A5" s="20" t="s">
        <v>90</v>
      </c>
      <c r="B5" s="21"/>
      <c r="C5" s="21"/>
      <c r="D5" s="175">
        <f>'Inmatning Rapportering'!D70</f>
        <v>0</v>
      </c>
      <c r="E5" s="245">
        <v>0.42023655701938123</v>
      </c>
      <c r="F5" s="245">
        <v>2.6470445573387069</v>
      </c>
      <c r="G5" s="245">
        <v>1.0749193020832127E-3</v>
      </c>
      <c r="H5" s="245">
        <v>1.5324938204321789E-4</v>
      </c>
      <c r="I5" s="245">
        <v>1.5696088766968284E-4</v>
      </c>
      <c r="J5" s="245">
        <v>1.4366795456549164E-4</v>
      </c>
      <c r="L5" s="83">
        <f>D5*((E5+F5)+(G5+H5)*'GWP faktorer'!$C$8+(I5+J5)*'GWP faktorer'!$C$9)</f>
        <v>0</v>
      </c>
      <c r="N5" s="90">
        <f>D5*(E5+F5)</f>
        <v>0</v>
      </c>
      <c r="T5" s="211"/>
      <c r="U5" s="211"/>
      <c r="V5" s="211"/>
    </row>
    <row r="6" spans="1:22" s="1" customFormat="1" ht="12.75" customHeight="1" x14ac:dyDescent="0.25">
      <c r="B6" s="121"/>
      <c r="C6" s="121"/>
      <c r="D6" s="2" t="s">
        <v>140</v>
      </c>
      <c r="L6" s="118">
        <f t="shared" ref="L6:N6" si="0">SUM(L3:L5)</f>
        <v>0</v>
      </c>
      <c r="M6" s="118"/>
      <c r="N6" s="118">
        <f t="shared" si="0"/>
        <v>0</v>
      </c>
      <c r="T6" s="211"/>
      <c r="U6" s="211"/>
      <c r="V6" s="211"/>
    </row>
    <row r="7" spans="1:22" ht="12.75" customHeight="1" x14ac:dyDescent="0.25">
      <c r="B7" s="12"/>
      <c r="C7" s="12"/>
      <c r="D7" s="63"/>
      <c r="T7" s="211"/>
      <c r="U7" s="211"/>
      <c r="V7" s="211"/>
    </row>
    <row r="8" spans="1:22" ht="12.75" customHeight="1" x14ac:dyDescent="0.25">
      <c r="B8" s="8"/>
      <c r="C8" s="1"/>
      <c r="D8" s="1"/>
      <c r="T8" s="211"/>
      <c r="U8" s="211"/>
      <c r="V8" s="211"/>
    </row>
    <row r="9" spans="1:22" ht="35.25" customHeight="1" x14ac:dyDescent="0.25">
      <c r="A9" s="17" t="s">
        <v>97</v>
      </c>
      <c r="B9" s="174" t="s">
        <v>2</v>
      </c>
      <c r="C9" s="174" t="s">
        <v>93</v>
      </c>
      <c r="D9" s="174" t="s">
        <v>21</v>
      </c>
      <c r="E9" s="292" t="s">
        <v>95</v>
      </c>
      <c r="F9" s="293"/>
      <c r="G9" s="294" t="s">
        <v>53</v>
      </c>
      <c r="H9" s="295"/>
      <c r="I9" s="296" t="s">
        <v>54</v>
      </c>
      <c r="J9" s="297"/>
      <c r="L9" s="79" t="s">
        <v>143</v>
      </c>
      <c r="N9" s="48" t="s">
        <v>4</v>
      </c>
      <c r="T9" s="211"/>
      <c r="U9" s="211"/>
      <c r="V9" s="211"/>
    </row>
    <row r="10" spans="1:22" ht="12.75" customHeight="1" x14ac:dyDescent="0.25">
      <c r="A10" s="61"/>
      <c r="B10" s="62"/>
      <c r="C10" s="62"/>
      <c r="D10" s="62"/>
      <c r="E10" s="39" t="s">
        <v>167</v>
      </c>
      <c r="F10" s="40" t="s">
        <v>168</v>
      </c>
      <c r="G10" s="43" t="s">
        <v>167</v>
      </c>
      <c r="H10" s="44" t="s">
        <v>168</v>
      </c>
      <c r="I10" s="41" t="s">
        <v>167</v>
      </c>
      <c r="J10" s="42" t="s">
        <v>168</v>
      </c>
      <c r="L10" s="50" t="s">
        <v>48</v>
      </c>
      <c r="N10" s="55"/>
      <c r="T10" s="211"/>
      <c r="U10" s="211"/>
      <c r="V10" s="211"/>
    </row>
    <row r="11" spans="1:22" ht="12.75" customHeight="1" x14ac:dyDescent="0.25">
      <c r="A11" s="20" t="s">
        <v>91</v>
      </c>
      <c r="B11" s="175">
        <f>'Inmatning Rapportering'!D73</f>
        <v>0</v>
      </c>
      <c r="C11" s="21"/>
      <c r="D11" s="21"/>
      <c r="E11" s="245">
        <v>1.8985295924231357E-2</v>
      </c>
      <c r="F11" s="245">
        <v>0.11070822737553394</v>
      </c>
      <c r="G11" s="245">
        <v>4.2182503439630198E-5</v>
      </c>
      <c r="H11" s="245">
        <v>5.852235624687624E-6</v>
      </c>
      <c r="I11" s="245">
        <v>5.3238958753741814E-6</v>
      </c>
      <c r="J11" s="245">
        <v>4.9492029689938684E-6</v>
      </c>
      <c r="L11" s="83">
        <f>B11*((E11+F11)+(G11+H11)*'GWP faktorer'!$C$8+(I11+J11)*'GWP faktorer'!$C$9)</f>
        <v>0</v>
      </c>
      <c r="N11" s="90">
        <f>B11*(E11+F11)</f>
        <v>0</v>
      </c>
      <c r="T11" s="211"/>
      <c r="U11" s="211"/>
      <c r="V11" s="211"/>
    </row>
    <row r="12" spans="1:22" ht="12.75" customHeight="1" x14ac:dyDescent="0.25">
      <c r="A12" s="20" t="s">
        <v>92</v>
      </c>
      <c r="B12" s="21"/>
      <c r="C12" s="176">
        <f>'Inmatning Rapportering'!D74</f>
        <v>0</v>
      </c>
      <c r="D12" s="21"/>
      <c r="E12" s="245">
        <v>7.8598073363657568E-4</v>
      </c>
      <c r="F12" s="245">
        <v>4.6736982533206939E-3</v>
      </c>
      <c r="G12" s="245">
        <v>1.7686496960367252E-6</v>
      </c>
      <c r="H12" s="245">
        <v>2.4706007914248546E-7</v>
      </c>
      <c r="I12" s="245">
        <v>2.2325092050186638E-7</v>
      </c>
      <c r="J12" s="245">
        <v>2.0893732850633743E-7</v>
      </c>
      <c r="L12" s="83">
        <f>C12*((E12+F12)+(G12+H12)*'GWP faktorer'!$C$8+(I12+J12)*'GWP faktorer'!$C$9)</f>
        <v>0</v>
      </c>
      <c r="N12" s="90">
        <f>C12*(E12+F12)</f>
        <v>0</v>
      </c>
      <c r="T12" s="211"/>
      <c r="U12" s="211"/>
      <c r="V12" s="211"/>
    </row>
    <row r="13" spans="1:22" ht="12.75" customHeight="1" x14ac:dyDescent="0.25">
      <c r="A13" s="20" t="s">
        <v>90</v>
      </c>
      <c r="B13" s="21"/>
      <c r="C13" s="21"/>
      <c r="D13" s="175">
        <f>'Inmatning Rapportering'!D75</f>
        <v>0</v>
      </c>
      <c r="E13" s="245">
        <v>0.30002330832122293</v>
      </c>
      <c r="F13" s="245">
        <v>1.7713316380085431</v>
      </c>
      <c r="G13" s="245">
        <v>6.7199095254820711E-4</v>
      </c>
      <c r="H13" s="245">
        <v>9.3635769995001984E-5</v>
      </c>
      <c r="I13" s="245">
        <v>8.4819373901500529E-5</v>
      </c>
      <c r="J13" s="245">
        <v>7.9187247503901894E-5</v>
      </c>
      <c r="L13" s="83">
        <f>D13*((E13+F13)+(G13+H13)*'GWP faktorer'!$C$8+(I13+J13)*'GWP faktorer'!$C$9)</f>
        <v>0</v>
      </c>
      <c r="N13" s="90">
        <f>D13*(E13+F13)</f>
        <v>0</v>
      </c>
      <c r="T13" s="211"/>
      <c r="U13" s="211"/>
      <c r="V13" s="211"/>
    </row>
    <row r="14" spans="1:22" s="1" customFormat="1" ht="12.75" customHeight="1" x14ac:dyDescent="0.25">
      <c r="A14" s="122"/>
      <c r="B14" s="121"/>
      <c r="C14" s="121"/>
      <c r="D14" s="2" t="s">
        <v>140</v>
      </c>
      <c r="L14" s="118">
        <f t="shared" ref="L14:N14" si="1">SUM(L11:L13)</f>
        <v>0</v>
      </c>
      <c r="M14" s="118"/>
      <c r="N14" s="118">
        <f t="shared" si="1"/>
        <v>0</v>
      </c>
    </row>
    <row r="15" spans="1:22" ht="12.75" customHeight="1" x14ac:dyDescent="0.25">
      <c r="B15" s="8"/>
      <c r="C15" s="1"/>
      <c r="D15" s="1"/>
    </row>
  </sheetData>
  <mergeCells count="6">
    <mergeCell ref="E1:F1"/>
    <mergeCell ref="G1:H1"/>
    <mergeCell ref="I1:J1"/>
    <mergeCell ref="E9:F9"/>
    <mergeCell ref="G9:H9"/>
    <mergeCell ref="I9:J9"/>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W90"/>
  <sheetViews>
    <sheetView zoomScale="90" zoomScaleNormal="90" workbookViewId="0">
      <selection activeCell="D3" sqref="D3:I41"/>
    </sheetView>
  </sheetViews>
  <sheetFormatPr defaultRowHeight="13.2" x14ac:dyDescent="0.25"/>
  <cols>
    <col min="1" max="1" width="30" customWidth="1"/>
    <col min="2" max="2" width="13.6640625" customWidth="1"/>
    <col min="3" max="10" width="18.6640625" customWidth="1"/>
    <col min="11" max="11" width="21.6640625" customWidth="1"/>
    <col min="12" max="12" width="6.88671875" customWidth="1"/>
    <col min="13" max="13" width="15.6640625" customWidth="1"/>
  </cols>
  <sheetData>
    <row r="1" spans="1:23" ht="45" customHeight="1" x14ac:dyDescent="0.25">
      <c r="A1" s="17" t="s">
        <v>20</v>
      </c>
      <c r="B1" s="16" t="s">
        <v>34</v>
      </c>
      <c r="C1" s="191" t="s">
        <v>41</v>
      </c>
      <c r="D1" s="292" t="s">
        <v>61</v>
      </c>
      <c r="E1" s="293"/>
      <c r="F1" s="294" t="s">
        <v>62</v>
      </c>
      <c r="G1" s="295"/>
      <c r="H1" s="296" t="s">
        <v>63</v>
      </c>
      <c r="I1" s="297"/>
      <c r="J1" s="4"/>
      <c r="K1" s="143" t="s">
        <v>143</v>
      </c>
      <c r="L1" s="4"/>
      <c r="M1" s="48" t="s">
        <v>4</v>
      </c>
    </row>
    <row r="2" spans="1:23" x14ac:dyDescent="0.25">
      <c r="A2" s="56"/>
      <c r="B2" s="56"/>
      <c r="C2" s="191"/>
      <c r="D2" s="39" t="s">
        <v>167</v>
      </c>
      <c r="E2" s="40" t="s">
        <v>168</v>
      </c>
      <c r="F2" s="43" t="s">
        <v>167</v>
      </c>
      <c r="G2" s="44" t="s">
        <v>168</v>
      </c>
      <c r="H2" s="41" t="s">
        <v>167</v>
      </c>
      <c r="I2" s="42" t="s">
        <v>168</v>
      </c>
      <c r="J2" s="4"/>
      <c r="K2" s="79" t="s">
        <v>48</v>
      </c>
      <c r="L2" s="4"/>
      <c r="M2" s="49"/>
    </row>
    <row r="3" spans="1:23" x14ac:dyDescent="0.25">
      <c r="A3" s="305" t="s">
        <v>22</v>
      </c>
      <c r="B3" s="72" t="s">
        <v>37</v>
      </c>
      <c r="C3" s="72">
        <f>'Inmatning Rapportering'!D191</f>
        <v>0</v>
      </c>
      <c r="D3" s="83">
        <v>2.5588862298990387</v>
      </c>
      <c r="E3" s="247">
        <v>11.900371236130997</v>
      </c>
      <c r="F3" s="268">
        <v>6.3045980984940252E-3</v>
      </c>
      <c r="G3" s="247">
        <v>2.0000000000000001E-4</v>
      </c>
      <c r="H3" s="268">
        <v>1.1173693704079526E-3</v>
      </c>
      <c r="I3" s="247">
        <v>7.1328019952186057E-4</v>
      </c>
      <c r="K3" s="83">
        <f>C3*((D3+E3)+(F3+G3)*'GWP faktorer'!$C$8+(H3+I3)*'GWP faktorer'!$C$9)</f>
        <v>0</v>
      </c>
      <c r="M3" s="32">
        <f>C3*(D3+E3)</f>
        <v>0</v>
      </c>
      <c r="U3" s="211"/>
      <c r="V3" s="211"/>
      <c r="W3" s="211"/>
    </row>
    <row r="4" spans="1:23" x14ac:dyDescent="0.25">
      <c r="A4" s="305"/>
      <c r="B4" s="72" t="s">
        <v>38</v>
      </c>
      <c r="C4" s="72">
        <f>'Inmatning Rapportering'!D192</f>
        <v>0</v>
      </c>
      <c r="D4" s="83">
        <v>4.1748449982157183</v>
      </c>
      <c r="E4" s="247">
        <v>19.415558515875055</v>
      </c>
      <c r="F4" s="268">
        <v>1.0286006282622655E-2</v>
      </c>
      <c r="G4" s="247">
        <v>2.0000000000000001E-4</v>
      </c>
      <c r="H4" s="268">
        <v>1.8229977842317514E-3</v>
      </c>
      <c r="I4" s="247">
        <v>1.1878894154480461E-3</v>
      </c>
      <c r="K4" s="83">
        <f>C4*((D4+E4)+(F4+G4)*'GWP faktorer'!$C$8+(H4+I4)*'GWP faktorer'!$C$9)</f>
        <v>0</v>
      </c>
      <c r="M4" s="32">
        <f t="shared" ref="M4:M40" si="0">C4*(D4+E4)</f>
        <v>0</v>
      </c>
      <c r="U4" s="211"/>
      <c r="V4" s="211"/>
      <c r="W4" s="211"/>
    </row>
    <row r="5" spans="1:23" x14ac:dyDescent="0.25">
      <c r="A5" s="305"/>
      <c r="B5" s="72" t="s">
        <v>39</v>
      </c>
      <c r="C5" s="72">
        <f>'Inmatning Rapportering'!D193</f>
        <v>0</v>
      </c>
      <c r="D5" s="83">
        <v>7.9185590456533612</v>
      </c>
      <c r="E5" s="247">
        <v>36.826096915694521</v>
      </c>
      <c r="F5" s="268">
        <v>1.9509789735360206E-2</v>
      </c>
      <c r="G5" s="247">
        <v>2.9999999999999997E-4</v>
      </c>
      <c r="H5" s="268">
        <v>3.4577368981851889E-3</v>
      </c>
      <c r="I5" s="247">
        <v>2.4421878809732529E-3</v>
      </c>
      <c r="K5" s="83">
        <f>C5*((D5+E5)+(F5+G5)*'GWP faktorer'!$C$8+(H5+I5)*'GWP faktorer'!$C$9)</f>
        <v>0</v>
      </c>
      <c r="M5" s="32">
        <f t="shared" si="0"/>
        <v>0</v>
      </c>
      <c r="U5" s="211"/>
      <c r="V5" s="211"/>
      <c r="W5" s="211"/>
    </row>
    <row r="6" spans="1:23" x14ac:dyDescent="0.25">
      <c r="A6" s="305" t="s">
        <v>23</v>
      </c>
      <c r="B6" s="72" t="s">
        <v>37</v>
      </c>
      <c r="C6" s="72">
        <f>'Inmatning Rapportering'!D194</f>
        <v>0</v>
      </c>
      <c r="D6" s="83">
        <v>2.9420522302926648</v>
      </c>
      <c r="E6" s="247">
        <v>13.682325273973301</v>
      </c>
      <c r="F6" s="268">
        <v>7.2486446173517733E-3</v>
      </c>
      <c r="G6" s="247">
        <v>2.9999999999999997E-4</v>
      </c>
      <c r="H6" s="268">
        <v>1.284683550936585E-3</v>
      </c>
      <c r="I6" s="247">
        <v>8.6732767916206067E-4</v>
      </c>
      <c r="K6" s="83">
        <f>C6*((D6+E6)+(F6+G6)*'GWP faktorer'!$C$8+(H6+I6)*'GWP faktorer'!$C$9)</f>
        <v>0</v>
      </c>
      <c r="M6" s="32">
        <f t="shared" si="0"/>
        <v>0</v>
      </c>
      <c r="U6" s="211"/>
      <c r="V6" s="211"/>
      <c r="W6" s="211"/>
    </row>
    <row r="7" spans="1:23" x14ac:dyDescent="0.25">
      <c r="A7" s="305"/>
      <c r="B7" s="72" t="s">
        <v>38</v>
      </c>
      <c r="C7" s="72">
        <f>'Inmatning Rapportering'!D195</f>
        <v>0</v>
      </c>
      <c r="D7" s="83">
        <v>4.7333292780373997</v>
      </c>
      <c r="E7" s="247">
        <v>22.012848767299598</v>
      </c>
      <c r="F7" s="268">
        <v>1.166200295158808E-2</v>
      </c>
      <c r="G7" s="247">
        <v>2.9999999999999997E-4</v>
      </c>
      <c r="H7" s="268">
        <v>2.0668668632223058E-3</v>
      </c>
      <c r="I7" s="247">
        <v>1.4234698162852984E-3</v>
      </c>
      <c r="K7" s="83">
        <f>C7*((D7+E7)+(F7+G7)*'GWP faktorer'!$C$8+(H7+I7)*'GWP faktorer'!$C$9)</f>
        <v>0</v>
      </c>
      <c r="M7" s="32">
        <f t="shared" si="0"/>
        <v>0</v>
      </c>
      <c r="U7" s="211"/>
      <c r="V7" s="211"/>
      <c r="W7" s="211"/>
    </row>
    <row r="8" spans="1:23" x14ac:dyDescent="0.25">
      <c r="A8" s="305"/>
      <c r="B8" s="72" t="s">
        <v>39</v>
      </c>
      <c r="C8" s="72">
        <f>'Inmatning Rapportering'!D196</f>
        <v>0</v>
      </c>
      <c r="D8" s="83">
        <v>11.942713528635753</v>
      </c>
      <c r="E8" s="247">
        <v>55.540853241895363</v>
      </c>
      <c r="F8" s="268">
        <v>2.9424523890015451E-2</v>
      </c>
      <c r="G8" s="247">
        <v>5.0000000000000001E-4</v>
      </c>
      <c r="H8" s="268">
        <v>5.2149338022662991E-3</v>
      </c>
      <c r="I8" s="247">
        <v>3.435471425738973E-3</v>
      </c>
      <c r="K8" s="83">
        <f>C8*((D8+E8)+(F8+G8)*'GWP faktorer'!$C$8+(H8+I8)*'GWP faktorer'!$C$9)</f>
        <v>0</v>
      </c>
      <c r="M8" s="32">
        <f t="shared" si="0"/>
        <v>0</v>
      </c>
      <c r="U8" s="211"/>
      <c r="V8" s="211"/>
      <c r="W8" s="211"/>
    </row>
    <row r="9" spans="1:23" x14ac:dyDescent="0.25">
      <c r="A9" s="305" t="s">
        <v>24</v>
      </c>
      <c r="B9" s="72" t="s">
        <v>37</v>
      </c>
      <c r="C9" s="72">
        <f>'Inmatning Rapportering'!D197</f>
        <v>0</v>
      </c>
      <c r="D9" s="83">
        <v>2.4296008694700562</v>
      </c>
      <c r="E9" s="247">
        <v>11.29911598432459</v>
      </c>
      <c r="F9" s="268">
        <v>5.9860641097610294E-3</v>
      </c>
      <c r="G9" s="247">
        <v>2.0000000000000001E-4</v>
      </c>
      <c r="H9" s="268">
        <v>1.0609153162583092E-3</v>
      </c>
      <c r="I9" s="247">
        <v>6.7814599701714582E-4</v>
      </c>
      <c r="K9" s="83">
        <f>C9*((D9+E9)+(F9+G9)*'GWP faktorer'!$C$8+(H9+I9)*'GWP faktorer'!$C$9)</f>
        <v>0</v>
      </c>
      <c r="M9" s="32">
        <f t="shared" si="0"/>
        <v>0</v>
      </c>
      <c r="U9" s="211"/>
      <c r="V9" s="211"/>
      <c r="W9" s="211"/>
    </row>
    <row r="10" spans="1:23" x14ac:dyDescent="0.25">
      <c r="A10" s="305"/>
      <c r="B10" s="72" t="s">
        <v>38</v>
      </c>
      <c r="C10" s="72">
        <f>'Inmatning Rapportering'!D198</f>
        <v>0</v>
      </c>
      <c r="D10" s="83">
        <v>4.0895912137650932</v>
      </c>
      <c r="E10" s="247">
        <v>19.019076768311169</v>
      </c>
      <c r="F10" s="268">
        <v>1.007595753521975E-2</v>
      </c>
      <c r="G10" s="247">
        <v>2.0000000000000001E-4</v>
      </c>
      <c r="H10" s="268">
        <v>1.7857706631728173E-3</v>
      </c>
      <c r="I10" s="247">
        <v>1.1648592192608268E-3</v>
      </c>
      <c r="K10" s="83">
        <f>C10*((D10+E10)+(F10+G10)*'GWP faktorer'!$C$8+(H10+I10)*'GWP faktorer'!$C$9)</f>
        <v>0</v>
      </c>
      <c r="M10" s="32">
        <f t="shared" si="0"/>
        <v>0</v>
      </c>
      <c r="U10" s="211"/>
      <c r="V10" s="211"/>
      <c r="W10" s="211"/>
    </row>
    <row r="11" spans="1:23" x14ac:dyDescent="0.25">
      <c r="A11" s="305"/>
      <c r="B11" s="72" t="s">
        <v>39</v>
      </c>
      <c r="C11" s="72">
        <f>'Inmatning Rapportering'!D199</f>
        <v>0</v>
      </c>
      <c r="D11" s="83">
        <v>8.1139155651653834</v>
      </c>
      <c r="E11" s="247">
        <v>37.734623085567755</v>
      </c>
      <c r="F11" s="268">
        <v>1.9991110212626013E-2</v>
      </c>
      <c r="G11" s="247">
        <v>2.9999999999999997E-4</v>
      </c>
      <c r="H11" s="268">
        <v>3.543041742402843E-3</v>
      </c>
      <c r="I11" s="247">
        <v>2.5037076049058099E-3</v>
      </c>
      <c r="K11" s="83">
        <f>C11*((D11+E11)+(F11+G11)*'GWP faktorer'!$C$8+(H11+I11)*'GWP faktorer'!$C$9)</f>
        <v>0</v>
      </c>
      <c r="M11" s="32">
        <f t="shared" si="0"/>
        <v>0</v>
      </c>
      <c r="U11" s="211"/>
      <c r="V11" s="211"/>
      <c r="W11" s="211"/>
    </row>
    <row r="12" spans="1:23" x14ac:dyDescent="0.25">
      <c r="A12" s="305" t="s">
        <v>108</v>
      </c>
      <c r="B12" s="72" t="s">
        <v>37</v>
      </c>
      <c r="C12" s="72">
        <f>'Inmatning Rapportering'!D200</f>
        <v>0</v>
      </c>
      <c r="D12" s="83">
        <v>2.5389067539664985</v>
      </c>
      <c r="E12" s="247">
        <v>11.807454568745611</v>
      </c>
      <c r="F12" s="268">
        <v>6.2553725547784024E-3</v>
      </c>
      <c r="G12" s="247">
        <v>5.9999999999999995E-4</v>
      </c>
      <c r="H12" s="268">
        <v>1.1086450847468804E-3</v>
      </c>
      <c r="I12" s="247">
        <v>7.2071840305335433E-4</v>
      </c>
      <c r="K12" s="83">
        <f>C12*((D12+E12)+(F12+G12)*'GWP faktorer'!$C$8+(H12+I12)*'GWP faktorer'!$C$9)</f>
        <v>0</v>
      </c>
      <c r="M12" s="32">
        <f t="shared" si="0"/>
        <v>0</v>
      </c>
      <c r="U12" s="211"/>
      <c r="V12" s="211"/>
      <c r="W12" s="211"/>
    </row>
    <row r="13" spans="1:23" x14ac:dyDescent="0.25">
      <c r="A13" s="305"/>
      <c r="B13" s="72" t="s">
        <v>38</v>
      </c>
      <c r="C13" s="72">
        <f>'Inmatning Rapportering'!D201</f>
        <v>0</v>
      </c>
      <c r="D13" s="83">
        <v>4.2275889829651341</v>
      </c>
      <c r="E13" s="247">
        <v>19.660849999199677</v>
      </c>
      <c r="F13" s="268">
        <v>1.0415957205048496E-2</v>
      </c>
      <c r="G13" s="247">
        <v>2.0000000000000001E-4</v>
      </c>
      <c r="H13" s="268">
        <v>1.8460290985370328E-3</v>
      </c>
      <c r="I13" s="247">
        <v>1.2341047901057534E-3</v>
      </c>
      <c r="K13" s="83">
        <f>C13*((D13+E13)+(F13+G13)*'GWP faktorer'!$C$8+(H13+I13)*'GWP faktorer'!$C$9)</f>
        <v>0</v>
      </c>
      <c r="M13" s="32">
        <f t="shared" si="0"/>
        <v>0</v>
      </c>
      <c r="U13" s="211"/>
      <c r="V13" s="211"/>
      <c r="W13" s="211"/>
    </row>
    <row r="14" spans="1:23" x14ac:dyDescent="0.25">
      <c r="A14" s="305"/>
      <c r="B14" s="72" t="s">
        <v>39</v>
      </c>
      <c r="C14" s="72">
        <f>'Inmatning Rapportering'!D202</f>
        <v>0</v>
      </c>
      <c r="D14" s="83">
        <v>8.606335774007162</v>
      </c>
      <c r="E14" s="247">
        <v>40.024675382899289</v>
      </c>
      <c r="F14" s="268">
        <v>2.1204337856766484E-2</v>
      </c>
      <c r="G14" s="247">
        <v>4.0000000000000002E-4</v>
      </c>
      <c r="H14" s="268">
        <v>3.7580631264334252E-3</v>
      </c>
      <c r="I14" s="247">
        <v>2.5597848264313373E-3</v>
      </c>
      <c r="K14" s="83">
        <f>C14*((D14+E14)+(F14+G14)*'GWP faktorer'!$C$8+(H14+I14)*'GWP faktorer'!$C$9)</f>
        <v>0</v>
      </c>
      <c r="M14" s="32">
        <f t="shared" si="0"/>
        <v>0</v>
      </c>
      <c r="U14" s="211"/>
      <c r="V14" s="211"/>
      <c r="W14" s="211"/>
    </row>
    <row r="15" spans="1:23" x14ac:dyDescent="0.25">
      <c r="A15" s="305" t="s">
        <v>25</v>
      </c>
      <c r="B15" s="72" t="s">
        <v>38</v>
      </c>
      <c r="C15" s="72">
        <f>'Inmatning Rapportering'!D203</f>
        <v>0</v>
      </c>
      <c r="D15" s="83">
        <v>3.5495331207466179</v>
      </c>
      <c r="E15" s="247">
        <v>16.507479448781105</v>
      </c>
      <c r="F15" s="268">
        <v>8.745359407590244E-3</v>
      </c>
      <c r="G15" s="247">
        <v>1E-4</v>
      </c>
      <c r="H15" s="268">
        <v>1.5499476069036912E-3</v>
      </c>
      <c r="I15" s="247">
        <v>8.2531519763654056E-4</v>
      </c>
      <c r="K15" s="83">
        <f>C15*((D15+E15)+(F15+G15)*'GWP faktorer'!$C$8+(H15+I15)*'GWP faktorer'!$C$9)</f>
        <v>0</v>
      </c>
      <c r="M15" s="32">
        <f t="shared" si="0"/>
        <v>0</v>
      </c>
      <c r="U15" s="211"/>
      <c r="V15" s="211"/>
      <c r="W15" s="211"/>
    </row>
    <row r="16" spans="1:23" x14ac:dyDescent="0.25">
      <c r="A16" s="305"/>
      <c r="B16" s="72" t="s">
        <v>39</v>
      </c>
      <c r="C16" s="72">
        <f>'Inmatning Rapportering'!D204</f>
        <v>0</v>
      </c>
      <c r="D16" s="83">
        <v>4.4930353230400693</v>
      </c>
      <c r="E16" s="247">
        <v>20.895336297673616</v>
      </c>
      <c r="F16" s="268">
        <v>1.1069965371310215E-2</v>
      </c>
      <c r="G16" s="247">
        <v>1E-4</v>
      </c>
      <c r="H16" s="268">
        <v>1.961939531138926E-3</v>
      </c>
      <c r="I16" s="247">
        <v>1.0710552189934237E-3</v>
      </c>
      <c r="K16" s="83">
        <f>C16*((D16+E16)+(F16+G16)*'GWP faktorer'!$C$8+(H16+I16)*'GWP faktorer'!$C$9)</f>
        <v>0</v>
      </c>
      <c r="M16" s="32">
        <f t="shared" si="0"/>
        <v>0</v>
      </c>
      <c r="U16" s="211"/>
      <c r="V16" s="211"/>
      <c r="W16" s="211"/>
    </row>
    <row r="17" spans="1:23" x14ac:dyDescent="0.25">
      <c r="A17" s="305" t="s">
        <v>26</v>
      </c>
      <c r="B17" s="72" t="s">
        <v>38</v>
      </c>
      <c r="C17" s="72">
        <f>'Inmatning Rapportering'!D205</f>
        <v>0</v>
      </c>
      <c r="D17" s="83">
        <v>3.9333706067211853</v>
      </c>
      <c r="E17" s="247">
        <v>18.292556301385371</v>
      </c>
      <c r="F17" s="268">
        <v>9.6910603363499648E-3</v>
      </c>
      <c r="G17" s="247">
        <v>1E-4</v>
      </c>
      <c r="H17" s="268">
        <v>1.717554999929248E-3</v>
      </c>
      <c r="I17" s="247">
        <v>1.080030958998971E-3</v>
      </c>
      <c r="K17" s="83">
        <f>C17*((D17+E17)+(F17+G17)*'GWP faktorer'!$C$8+(H17+I17)*'GWP faktorer'!$C$9)</f>
        <v>0</v>
      </c>
      <c r="M17" s="32">
        <f t="shared" si="0"/>
        <v>0</v>
      </c>
      <c r="U17" s="211"/>
      <c r="V17" s="211"/>
      <c r="W17" s="211"/>
    </row>
    <row r="18" spans="1:23" x14ac:dyDescent="0.25">
      <c r="A18" s="305"/>
      <c r="B18" s="72" t="s">
        <v>39</v>
      </c>
      <c r="C18" s="72">
        <f>'Inmatning Rapportering'!D206</f>
        <v>0</v>
      </c>
      <c r="D18" s="83">
        <v>5.701756390694884</v>
      </c>
      <c r="E18" s="247">
        <v>26.51662154980944</v>
      </c>
      <c r="F18" s="268">
        <v>1.4048019047829815E-2</v>
      </c>
      <c r="G18" s="247">
        <v>2.0000000000000001E-4</v>
      </c>
      <c r="H18" s="268">
        <v>2.4897425583245373E-3</v>
      </c>
      <c r="I18" s="247">
        <v>1.6061030080245966E-3</v>
      </c>
      <c r="K18" s="83">
        <f>C18*((D18+E18)+(F18+G18)*'GWP faktorer'!$C$8+(H18+I18)*'GWP faktorer'!$C$9)</f>
        <v>0</v>
      </c>
      <c r="M18" s="32">
        <f t="shared" si="0"/>
        <v>0</v>
      </c>
      <c r="U18" s="211"/>
      <c r="V18" s="211"/>
      <c r="W18" s="211"/>
    </row>
    <row r="19" spans="1:23" x14ac:dyDescent="0.25">
      <c r="A19" s="305" t="s">
        <v>27</v>
      </c>
      <c r="B19" s="72" t="s">
        <v>37</v>
      </c>
      <c r="C19" s="72">
        <f>'Inmatning Rapportering'!D207</f>
        <v>0</v>
      </c>
      <c r="D19" s="83">
        <v>4.0193410314732043</v>
      </c>
      <c r="E19" s="247">
        <v>18.692370860517709</v>
      </c>
      <c r="F19" s="268">
        <v>9.9028747461057647E-3</v>
      </c>
      <c r="G19" s="247">
        <v>2.9999999999999997E-4</v>
      </c>
      <c r="H19" s="268">
        <v>1.755095050853145E-3</v>
      </c>
      <c r="I19" s="247">
        <v>1.1926470178775851E-3</v>
      </c>
      <c r="K19" s="83">
        <f>C19*((D19+E19)+(F19+G19)*'GWP faktorer'!$C$8+(H19+I19)*'GWP faktorer'!$C$9)</f>
        <v>0</v>
      </c>
      <c r="M19" s="32">
        <f t="shared" si="0"/>
        <v>0</v>
      </c>
      <c r="U19" s="211"/>
      <c r="V19" s="211"/>
      <c r="W19" s="211"/>
    </row>
    <row r="20" spans="1:23" x14ac:dyDescent="0.25">
      <c r="A20" s="305"/>
      <c r="B20" s="72" t="s">
        <v>38</v>
      </c>
      <c r="C20" s="72">
        <f>'Inmatning Rapportering'!D208</f>
        <v>0</v>
      </c>
      <c r="D20" s="83">
        <v>3.2741723108718039</v>
      </c>
      <c r="E20" s="247">
        <v>15.226884859188404</v>
      </c>
      <c r="F20" s="268">
        <v>8.0669239155969075E-3</v>
      </c>
      <c r="G20" s="247">
        <v>1E-4</v>
      </c>
      <c r="H20" s="268">
        <v>1.4297078982484985E-3</v>
      </c>
      <c r="I20" s="247">
        <v>7.894850605887065E-4</v>
      </c>
      <c r="K20" s="83">
        <f>C20*((D20+E20)+(F20+G20)*'GWP faktorer'!$C$8+(H20+I20)*'GWP faktorer'!$C$9)</f>
        <v>0</v>
      </c>
      <c r="M20" s="32">
        <f t="shared" si="0"/>
        <v>0</v>
      </c>
      <c r="U20" s="211"/>
      <c r="V20" s="211"/>
      <c r="W20" s="211"/>
    </row>
    <row r="21" spans="1:23" x14ac:dyDescent="0.25">
      <c r="A21" s="305"/>
      <c r="B21" s="72" t="s">
        <v>39</v>
      </c>
      <c r="C21" s="72">
        <f>'Inmatning Rapportering'!D209</f>
        <v>0</v>
      </c>
      <c r="D21" s="83">
        <v>7.1914342740232469</v>
      </c>
      <c r="E21" s="247">
        <v>33.44452620876757</v>
      </c>
      <c r="F21" s="268">
        <v>1.771829568649505E-2</v>
      </c>
      <c r="G21" s="247">
        <v>2.0000000000000001E-4</v>
      </c>
      <c r="H21" s="268">
        <v>3.1402288594177038E-3</v>
      </c>
      <c r="I21" s="247">
        <v>1.9653950018758207E-3</v>
      </c>
      <c r="K21" s="83">
        <f>C21*((D21+E21)+(F21+G21)*'GWP faktorer'!$C$8+(H21+I21)*'GWP faktorer'!$C$9)</f>
        <v>0</v>
      </c>
      <c r="M21" s="32">
        <f t="shared" si="0"/>
        <v>0</v>
      </c>
      <c r="U21" s="211"/>
      <c r="V21" s="211"/>
      <c r="W21" s="211"/>
    </row>
    <row r="22" spans="1:23" x14ac:dyDescent="0.25">
      <c r="A22" s="305"/>
      <c r="B22" s="72" t="s">
        <v>109</v>
      </c>
      <c r="C22" s="72">
        <f>'Inmatning Rapportering'!D210</f>
        <v>0</v>
      </c>
      <c r="D22" s="83">
        <v>54.997537940160584</v>
      </c>
      <c r="E22" s="247">
        <v>255.77187094673343</v>
      </c>
      <c r="F22" s="268">
        <v>0.1355032392874575</v>
      </c>
      <c r="G22" s="247">
        <v>7.0000000000000001E-3</v>
      </c>
      <c r="H22" s="268">
        <v>2.4015356221839274E-2</v>
      </c>
      <c r="I22" s="247">
        <v>1.9250000000000003E-2</v>
      </c>
      <c r="K22" s="83">
        <f>C22*((D22+E22)+(F22+G22)*'GWP faktorer'!$C$8+(H22+I22)*'GWP faktorer'!$C$9)</f>
        <v>0</v>
      </c>
      <c r="M22" s="32">
        <f t="shared" si="0"/>
        <v>0</v>
      </c>
      <c r="U22" s="211"/>
      <c r="V22" s="211"/>
      <c r="W22" s="211"/>
    </row>
    <row r="23" spans="1:23" x14ac:dyDescent="0.25">
      <c r="A23" s="305" t="s">
        <v>28</v>
      </c>
      <c r="B23" s="72" t="s">
        <v>37</v>
      </c>
      <c r="C23" s="72">
        <f>'Inmatning Rapportering'!D211</f>
        <v>0</v>
      </c>
      <c r="D23" s="83">
        <v>2.5204282587845617</v>
      </c>
      <c r="E23" s="247">
        <v>11.721518371199702</v>
      </c>
      <c r="F23" s="268">
        <v>6.2098451357685824E-3</v>
      </c>
      <c r="G23" s="247">
        <v>2.0000000000000001E-4</v>
      </c>
      <c r="H23" s="268">
        <v>1.1005762209239109E-3</v>
      </c>
      <c r="I23" s="247">
        <v>5.2364698673489443E-4</v>
      </c>
      <c r="K23" s="83">
        <f>C23*((D23+E23)+(F23+G23)*'GWP faktorer'!$C$8+(H23+I23)*'GWP faktorer'!$C$9)</f>
        <v>0</v>
      </c>
      <c r="M23" s="32">
        <f t="shared" si="0"/>
        <v>0</v>
      </c>
      <c r="U23" s="211"/>
      <c r="V23" s="211"/>
      <c r="W23" s="211"/>
    </row>
    <row r="24" spans="1:23" x14ac:dyDescent="0.25">
      <c r="A24" s="305"/>
      <c r="B24" s="72" t="s">
        <v>38</v>
      </c>
      <c r="C24" s="72">
        <f>'Inmatning Rapportering'!D212</f>
        <v>0</v>
      </c>
      <c r="D24" s="83">
        <v>3.2022914910454743</v>
      </c>
      <c r="E24" s="247">
        <v>14.892595498959787</v>
      </c>
      <c r="F24" s="268">
        <v>7.8898235526733296E-3</v>
      </c>
      <c r="G24" s="247">
        <v>1E-4</v>
      </c>
      <c r="H24" s="268">
        <v>1.3983202478499413E-3</v>
      </c>
      <c r="I24" s="247">
        <v>6.9081556305979866E-4</v>
      </c>
      <c r="K24" s="83">
        <f>C24*((D24+E24)+(F24+G24)*'GWP faktorer'!$C$8+(H24+I24)*'GWP faktorer'!$C$9)</f>
        <v>0</v>
      </c>
      <c r="M24" s="32">
        <f t="shared" si="0"/>
        <v>0</v>
      </c>
      <c r="U24" s="211"/>
      <c r="V24" s="211"/>
      <c r="W24" s="211"/>
    </row>
    <row r="25" spans="1:23" x14ac:dyDescent="0.25">
      <c r="A25" s="305" t="s">
        <v>29</v>
      </c>
      <c r="B25" s="72" t="s">
        <v>40</v>
      </c>
      <c r="C25" s="72">
        <f>'Inmatning Rapportering'!D213</f>
        <v>0</v>
      </c>
      <c r="D25" s="83">
        <v>1.4264874779893344</v>
      </c>
      <c r="E25" s="247">
        <v>6.6340309910671973</v>
      </c>
      <c r="F25" s="268">
        <v>3.5145877671989866E-3</v>
      </c>
      <c r="G25" s="247">
        <v>1E-4</v>
      </c>
      <c r="H25" s="268">
        <v>6.228934278327251E-4</v>
      </c>
      <c r="I25" s="247">
        <v>4.236292397200051E-4</v>
      </c>
      <c r="K25" s="83">
        <f>C25*((D25+E25)+(F25+G25)*'GWP faktorer'!$C$8+(H25+I25)*'GWP faktorer'!$C$9)</f>
        <v>0</v>
      </c>
      <c r="M25" s="32">
        <f t="shared" si="0"/>
        <v>0</v>
      </c>
      <c r="U25" s="211"/>
      <c r="V25" s="211"/>
      <c r="W25" s="211"/>
    </row>
    <row r="26" spans="1:23" x14ac:dyDescent="0.25">
      <c r="A26" s="305"/>
      <c r="B26" s="72" t="s">
        <v>37</v>
      </c>
      <c r="C26" s="72">
        <f>'Inmatning Rapportering'!D214</f>
        <v>0</v>
      </c>
      <c r="D26" s="83">
        <v>2.0310156502328902</v>
      </c>
      <c r="E26" s="247">
        <v>9.4454532373316979</v>
      </c>
      <c r="F26" s="268">
        <v>5.0040276339191128E-3</v>
      </c>
      <c r="G26" s="247">
        <v>1E-4</v>
      </c>
      <c r="H26" s="268">
        <v>8.8686814281655748E-4</v>
      </c>
      <c r="I26" s="247">
        <v>5.9723692143997013E-4</v>
      </c>
      <c r="K26" s="83">
        <f>C26*((D26+E26)+(F26+G26)*'GWP faktorer'!$C$8+(H26+I26)*'GWP faktorer'!$C$9)</f>
        <v>0</v>
      </c>
      <c r="M26" s="32">
        <f t="shared" si="0"/>
        <v>0</v>
      </c>
      <c r="U26" s="211"/>
      <c r="V26" s="211"/>
      <c r="W26" s="211"/>
    </row>
    <row r="27" spans="1:23" x14ac:dyDescent="0.25">
      <c r="A27" s="305"/>
      <c r="B27" s="72" t="s">
        <v>38</v>
      </c>
      <c r="C27" s="72">
        <f>'Inmatning Rapportering'!D215</f>
        <v>0</v>
      </c>
      <c r="D27" s="83">
        <v>4.2731522278862686</v>
      </c>
      <c r="E27" s="247">
        <v>19.872746691967315</v>
      </c>
      <c r="F27" s="268">
        <v>1.0528216180822629E-2</v>
      </c>
      <c r="G27" s="247">
        <v>2.0000000000000001E-4</v>
      </c>
      <c r="H27" s="268">
        <v>1.8659248538451067E-3</v>
      </c>
      <c r="I27" s="247">
        <v>1.2630180032483134E-3</v>
      </c>
      <c r="K27" s="83">
        <f>C27*((D27+E27)+(F27+G27)*'GWP faktorer'!$C$8+(H27+I27)*'GWP faktorer'!$C$9)</f>
        <v>0</v>
      </c>
      <c r="M27" s="32">
        <f t="shared" si="0"/>
        <v>0</v>
      </c>
      <c r="U27" s="211"/>
      <c r="V27" s="211"/>
      <c r="W27" s="211"/>
    </row>
    <row r="28" spans="1:23" x14ac:dyDescent="0.25">
      <c r="A28" s="305"/>
      <c r="B28" s="72" t="s">
        <v>39</v>
      </c>
      <c r="C28" s="72">
        <f>'Inmatning Rapportering'!D216</f>
        <v>0</v>
      </c>
      <c r="D28" s="83">
        <v>6.6571586150946196</v>
      </c>
      <c r="E28" s="247">
        <v>30.959820710965882</v>
      </c>
      <c r="F28" s="268">
        <v>1.6401944352076418E-2</v>
      </c>
      <c r="G28" s="247">
        <v>2.9999999999999997E-4</v>
      </c>
      <c r="H28" s="268">
        <v>2.9069307746236298E-3</v>
      </c>
      <c r="I28" s="247">
        <v>2.0301916347991462E-3</v>
      </c>
      <c r="K28" s="83">
        <f>C28*((D28+E28)+(F28+G28)*'GWP faktorer'!$C$8+(H28+I28)*'GWP faktorer'!$C$9)</f>
        <v>0</v>
      </c>
      <c r="M28" s="32">
        <f t="shared" si="0"/>
        <v>0</v>
      </c>
      <c r="U28" s="211"/>
      <c r="V28" s="211"/>
      <c r="W28" s="211"/>
    </row>
    <row r="29" spans="1:23" x14ac:dyDescent="0.25">
      <c r="A29" s="305"/>
      <c r="B29" s="72" t="s">
        <v>37</v>
      </c>
      <c r="C29" s="72">
        <f>'Inmatning Rapportering'!D217</f>
        <v>0</v>
      </c>
      <c r="D29" s="83">
        <v>2.9889331636615002</v>
      </c>
      <c r="E29" s="247">
        <v>13.900350016326726</v>
      </c>
      <c r="F29" s="268">
        <v>7.3641501212383005E-3</v>
      </c>
      <c r="G29" s="247">
        <v>2.0000000000000001E-4</v>
      </c>
      <c r="H29" s="268">
        <v>1.3051546912281717E-3</v>
      </c>
      <c r="I29" s="247">
        <v>8.8508218888664269E-4</v>
      </c>
      <c r="K29" s="83">
        <f>C29*((D29+E29)+(F29+G29)*'GWP faktorer'!$C$8+(H29+I29)*'GWP faktorer'!$C$9)</f>
        <v>0</v>
      </c>
      <c r="M29" s="32">
        <f t="shared" si="0"/>
        <v>0</v>
      </c>
      <c r="U29" s="211"/>
      <c r="V29" s="211"/>
      <c r="W29" s="211"/>
    </row>
    <row r="30" spans="1:23" x14ac:dyDescent="0.25">
      <c r="A30" s="305"/>
      <c r="B30" s="72" t="s">
        <v>38</v>
      </c>
      <c r="C30" s="72">
        <f>'Inmatning Rapportering'!D218</f>
        <v>0</v>
      </c>
      <c r="D30" s="83">
        <v>3.9258134959965503</v>
      </c>
      <c r="E30" s="247">
        <v>18.257411158141061</v>
      </c>
      <c r="F30" s="268">
        <v>9.6724410849944563E-3</v>
      </c>
      <c r="G30" s="247">
        <v>2.0000000000000001E-4</v>
      </c>
      <c r="H30" s="268">
        <v>1.7142550939178653E-3</v>
      </c>
      <c r="I30" s="247">
        <v>1.0779209428902496E-3</v>
      </c>
      <c r="K30" s="83">
        <f>C30*((D30+E30)+(F30+G30)*'GWP faktorer'!$C$8+(H30+I30)*'GWP faktorer'!$C$9)</f>
        <v>0</v>
      </c>
      <c r="M30" s="32">
        <f t="shared" si="0"/>
        <v>0</v>
      </c>
      <c r="U30" s="211"/>
      <c r="V30" s="211"/>
      <c r="W30" s="211"/>
    </row>
    <row r="31" spans="1:23" x14ac:dyDescent="0.25">
      <c r="A31" s="80" t="s">
        <v>31</v>
      </c>
      <c r="B31" s="72" t="s">
        <v>37</v>
      </c>
      <c r="C31" s="72">
        <f>'Inmatning Rapportering'!D219</f>
        <v>0</v>
      </c>
      <c r="D31" s="83">
        <v>1.5145625145689323</v>
      </c>
      <c r="E31" s="247">
        <v>7.0436332702487867</v>
      </c>
      <c r="F31" s="268">
        <v>3.7315875312590062E-3</v>
      </c>
      <c r="G31" s="247">
        <v>8.0000000000000007E-5</v>
      </c>
      <c r="H31" s="268">
        <v>6.6135248358194666E-4</v>
      </c>
      <c r="I31" s="247">
        <v>3.46131923562132E-4</v>
      </c>
      <c r="K31" s="83">
        <f>C31*((D31+E31)+(F31+G31)*'GWP faktorer'!$C$8+(H31+I31)*'GWP faktorer'!$C$9)</f>
        <v>0</v>
      </c>
      <c r="M31" s="32">
        <f t="shared" si="0"/>
        <v>0</v>
      </c>
      <c r="U31" s="211"/>
      <c r="V31" s="211"/>
      <c r="W31" s="211"/>
    </row>
    <row r="32" spans="1:23" x14ac:dyDescent="0.25">
      <c r="A32" s="305" t="s">
        <v>32</v>
      </c>
      <c r="B32" s="72" t="s">
        <v>38</v>
      </c>
      <c r="C32" s="72">
        <f>'Inmatning Rapportering'!D220</f>
        <v>0</v>
      </c>
      <c r="D32" s="83">
        <v>2.9686506225329872</v>
      </c>
      <c r="E32" s="247">
        <v>13.806023912172058</v>
      </c>
      <c r="F32" s="268">
        <v>7.3141778838104196E-3</v>
      </c>
      <c r="G32" s="247">
        <v>7.0000000000000007E-5</v>
      </c>
      <c r="H32" s="268">
        <v>1.2962980683950676E-3</v>
      </c>
      <c r="I32" s="247">
        <v>6.8550300318995672E-4</v>
      </c>
      <c r="K32" s="83">
        <f>C32*((D32+E32)+(F32+G32)*'GWP faktorer'!$C$8+(H32+I32)*'GWP faktorer'!$C$9)</f>
        <v>0</v>
      </c>
      <c r="M32" s="32">
        <f t="shared" si="0"/>
        <v>0</v>
      </c>
      <c r="U32" s="211"/>
      <c r="V32" s="211"/>
      <c r="W32" s="211"/>
    </row>
    <row r="33" spans="1:23" x14ac:dyDescent="0.25">
      <c r="A33" s="305"/>
      <c r="B33" s="72" t="s">
        <v>39</v>
      </c>
      <c r="C33" s="72">
        <f>'Inmatning Rapportering'!D221</f>
        <v>0</v>
      </c>
      <c r="D33" s="83">
        <v>7.1230837374786118</v>
      </c>
      <c r="E33" s="247">
        <v>33.126654804573882</v>
      </c>
      <c r="F33" s="268">
        <v>1.7549893255118743E-2</v>
      </c>
      <c r="G33" s="247">
        <v>2.9999999999999997E-4</v>
      </c>
      <c r="H33" s="268">
        <v>3.1103827509453715E-3</v>
      </c>
      <c r="I33" s="247">
        <v>1.6247912478619295E-3</v>
      </c>
      <c r="K33" s="83">
        <f>C33*((D33+E33)+(F33+G33)*'GWP faktorer'!$C$8+(H33+I33)*'GWP faktorer'!$C$9)</f>
        <v>0</v>
      </c>
      <c r="M33" s="32">
        <f t="shared" si="0"/>
        <v>0</v>
      </c>
      <c r="U33" s="211"/>
      <c r="V33" s="211"/>
      <c r="W33" s="211"/>
    </row>
    <row r="34" spans="1:23" x14ac:dyDescent="0.25">
      <c r="A34" s="80" t="s">
        <v>110</v>
      </c>
      <c r="B34" s="72" t="s">
        <v>109</v>
      </c>
      <c r="C34" s="72">
        <f>'Inmatning Rapportering'!D222</f>
        <v>0</v>
      </c>
      <c r="D34" s="83">
        <v>54.397564798995198</v>
      </c>
      <c r="E34" s="247">
        <v>252.98163235458728</v>
      </c>
      <c r="F34" s="268">
        <v>0.13402502213159434</v>
      </c>
      <c r="G34" s="247">
        <v>7.0000000000000001E-3</v>
      </c>
      <c r="H34" s="268">
        <v>2.3753370517601027E-2</v>
      </c>
      <c r="I34" s="247">
        <v>1.9039999999999998E-2</v>
      </c>
      <c r="K34" s="83">
        <f>C34*((D34+E34)+(F34+G34)*'GWP faktorer'!$C$8+(H34+I34)*'GWP faktorer'!$C$9)</f>
        <v>0</v>
      </c>
      <c r="M34" s="32">
        <f t="shared" si="0"/>
        <v>0</v>
      </c>
      <c r="U34" s="211"/>
      <c r="V34" s="211"/>
      <c r="W34" s="211"/>
    </row>
    <row r="35" spans="1:23" x14ac:dyDescent="0.25">
      <c r="A35" s="305" t="s">
        <v>33</v>
      </c>
      <c r="B35" s="72" t="s">
        <v>37</v>
      </c>
      <c r="C35" s="72">
        <f>'Inmatning Rapportering'!D223</f>
        <v>0</v>
      </c>
      <c r="D35" s="83">
        <v>1.7821745430847102</v>
      </c>
      <c r="E35" s="247">
        <v>8.2881913320261109</v>
      </c>
      <c r="F35" s="268">
        <v>4.3909315327237642E-3</v>
      </c>
      <c r="G35" s="247">
        <v>1E-4</v>
      </c>
      <c r="H35" s="268">
        <v>7.7820859086893132E-4</v>
      </c>
      <c r="I35" s="247">
        <v>5.285E-4</v>
      </c>
      <c r="K35" s="83">
        <f>C35*((D35+E35)+(F35+G35)*'GWP faktorer'!$C$8+(H35+I35)*'GWP faktorer'!$C$9)</f>
        <v>0</v>
      </c>
      <c r="M35" s="32">
        <f t="shared" si="0"/>
        <v>0</v>
      </c>
      <c r="U35" s="211"/>
      <c r="V35" s="211"/>
      <c r="W35" s="211"/>
    </row>
    <row r="36" spans="1:23" x14ac:dyDescent="0.25">
      <c r="A36" s="305"/>
      <c r="B36" s="72" t="s">
        <v>38</v>
      </c>
      <c r="C36" s="72">
        <f>'Inmatning Rapportering'!D224</f>
        <v>0</v>
      </c>
      <c r="D36" s="83">
        <v>5.5313885365397635</v>
      </c>
      <c r="E36" s="247">
        <v>25.724307812895489</v>
      </c>
      <c r="F36" s="268">
        <v>1.3628265782991127E-2</v>
      </c>
      <c r="G36" s="247">
        <v>2.9999999999999997E-4</v>
      </c>
      <c r="H36" s="268">
        <v>2.415349324381279E-3</v>
      </c>
      <c r="I36" s="247">
        <v>1.6718659279295119E-3</v>
      </c>
      <c r="K36" s="83">
        <f>C36*((D36+E36)+(F36+G36)*'GWP faktorer'!$C$8+(H36+I36)*'GWP faktorer'!$C$9)</f>
        <v>0</v>
      </c>
      <c r="M36" s="32">
        <f t="shared" si="0"/>
        <v>0</v>
      </c>
      <c r="U36" s="211"/>
      <c r="V36" s="211"/>
      <c r="W36" s="211"/>
    </row>
    <row r="37" spans="1:23" x14ac:dyDescent="0.25">
      <c r="A37" s="305"/>
      <c r="B37" s="72" t="s">
        <v>39</v>
      </c>
      <c r="C37" s="72">
        <f>'Inmatning Rapportering'!D225</f>
        <v>0</v>
      </c>
      <c r="D37" s="83">
        <v>11.560635200050147</v>
      </c>
      <c r="E37" s="247">
        <v>53.763957536911818</v>
      </c>
      <c r="F37" s="268">
        <v>2.8483157182996349E-2</v>
      </c>
      <c r="G37" s="247">
        <v>5.0000000000000001E-4</v>
      </c>
      <c r="H37" s="268">
        <v>5.0480945671061393E-3</v>
      </c>
      <c r="I37" s="247">
        <v>3.576750200857317E-3</v>
      </c>
      <c r="K37" s="83">
        <f>C37*((D37+E37)+(F37+G37)*'GWP faktorer'!$C$8+(H37+I37)*'GWP faktorer'!$C$9)</f>
        <v>0</v>
      </c>
      <c r="M37" s="32">
        <f t="shared" si="0"/>
        <v>0</v>
      </c>
      <c r="U37" s="211"/>
      <c r="V37" s="211"/>
      <c r="W37" s="211"/>
    </row>
    <row r="38" spans="1:23" x14ac:dyDescent="0.25">
      <c r="A38" s="305" t="s">
        <v>111</v>
      </c>
      <c r="B38" s="72" t="s">
        <v>37</v>
      </c>
      <c r="C38" s="72">
        <f>'Inmatning Rapportering'!D226</f>
        <v>0</v>
      </c>
      <c r="D38" s="83">
        <v>3.1181196317746531</v>
      </c>
      <c r="E38" s="247">
        <v>14.501145358951934</v>
      </c>
      <c r="F38" s="268">
        <v>7.6824404585345701E-3</v>
      </c>
      <c r="G38" s="247">
        <v>2.0000000000000001E-4</v>
      </c>
      <c r="H38" s="268">
        <v>1.361565562823083E-3</v>
      </c>
      <c r="I38" s="247">
        <v>9.2158394560424239E-4</v>
      </c>
      <c r="K38" s="83">
        <f>C38*((D38+E38)+(F38+G38)*'GWP faktorer'!$C$8+(H38+I38)*'GWP faktorer'!$C$9)</f>
        <v>0</v>
      </c>
      <c r="M38" s="32">
        <f t="shared" si="0"/>
        <v>0</v>
      </c>
      <c r="U38" s="211"/>
      <c r="V38" s="211"/>
      <c r="W38" s="211"/>
    </row>
    <row r="39" spans="1:23" x14ac:dyDescent="0.25">
      <c r="A39" s="305"/>
      <c r="B39" s="72" t="s">
        <v>38</v>
      </c>
      <c r="C39" s="72">
        <f>'Inmatning Rapportering'!D227</f>
        <v>0</v>
      </c>
      <c r="D39" s="83">
        <v>4.8740036646243459</v>
      </c>
      <c r="E39" s="247">
        <v>22.667069890630163</v>
      </c>
      <c r="F39" s="268">
        <v>1.200859728619352E-2</v>
      </c>
      <c r="G39" s="247">
        <v>2.0000000000000001E-4</v>
      </c>
      <c r="H39" s="268">
        <v>2.1282940767250267E-3</v>
      </c>
      <c r="I39" s="247">
        <v>1.4691126754606638E-3</v>
      </c>
      <c r="K39" s="83">
        <f>C39*((D39+E39)+(F39+G39)*'GWP faktorer'!$C$8+(H39+I39)*'GWP faktorer'!$C$9)</f>
        <v>0</v>
      </c>
      <c r="M39" s="32">
        <f t="shared" si="0"/>
        <v>0</v>
      </c>
      <c r="U39" s="211"/>
      <c r="V39" s="211"/>
      <c r="W39" s="211"/>
    </row>
    <row r="40" spans="1:23" x14ac:dyDescent="0.25">
      <c r="A40" s="305"/>
      <c r="B40" s="72" t="s">
        <v>39</v>
      </c>
      <c r="C40" s="72">
        <f>'Inmatning Rapportering'!D228</f>
        <v>0</v>
      </c>
      <c r="D40" s="83">
        <v>7.4279834194128673</v>
      </c>
      <c r="E40" s="247">
        <v>34.544623044974735</v>
      </c>
      <c r="F40" s="268">
        <v>1.83011067840727E-2</v>
      </c>
      <c r="G40" s="247">
        <v>2.9999999999999997E-4</v>
      </c>
      <c r="H40" s="268">
        <v>3.2435209739971661E-3</v>
      </c>
      <c r="I40" s="247">
        <v>2.2913699266501699E-3</v>
      </c>
      <c r="K40" s="83">
        <f>C40*((D40+E40)+(F40+G40)*'GWP faktorer'!$C$8+(H40+I40)*'GWP faktorer'!$C$9)</f>
        <v>0</v>
      </c>
      <c r="M40" s="32">
        <f t="shared" si="0"/>
        <v>0</v>
      </c>
      <c r="U40" s="211"/>
      <c r="V40" s="211"/>
      <c r="W40" s="211"/>
    </row>
    <row r="41" spans="1:23" s="1" customFormat="1" x14ac:dyDescent="0.25">
      <c r="B41" s="2" t="s">
        <v>140</v>
      </c>
      <c r="D41" s="118"/>
      <c r="E41" s="248"/>
      <c r="I41" s="248"/>
      <c r="K41" s="135">
        <f t="shared" ref="K41:M41" si="1">SUM(K3:K40)</f>
        <v>0</v>
      </c>
      <c r="L41" s="135"/>
      <c r="M41" s="135">
        <f t="shared" si="1"/>
        <v>0</v>
      </c>
      <c r="U41" s="211"/>
      <c r="V41" s="211"/>
      <c r="W41" s="211"/>
    </row>
    <row r="42" spans="1:23" x14ac:dyDescent="0.25">
      <c r="I42" s="30"/>
    </row>
    <row r="43" spans="1:23" x14ac:dyDescent="0.25">
      <c r="I43" s="30"/>
    </row>
    <row r="47" spans="1:23" x14ac:dyDescent="0.25">
      <c r="D47" s="211"/>
      <c r="E47" s="211"/>
      <c r="F47" s="211"/>
      <c r="G47" s="211"/>
      <c r="H47" s="211"/>
      <c r="I47" s="211"/>
    </row>
    <row r="48" spans="1:23" x14ac:dyDescent="0.25">
      <c r="D48" s="211"/>
      <c r="E48" s="211"/>
      <c r="F48" s="211"/>
      <c r="G48" s="211"/>
      <c r="H48" s="211"/>
      <c r="I48" s="211"/>
    </row>
    <row r="49" spans="4:9" x14ac:dyDescent="0.25">
      <c r="D49" s="211"/>
      <c r="E49" s="211"/>
      <c r="F49" s="211"/>
      <c r="G49" s="211"/>
      <c r="H49" s="211"/>
      <c r="I49" s="211"/>
    </row>
    <row r="50" spans="4:9" x14ac:dyDescent="0.25">
      <c r="D50" s="211"/>
      <c r="E50" s="211"/>
      <c r="F50" s="211"/>
      <c r="G50" s="211"/>
      <c r="H50" s="211"/>
      <c r="I50" s="211"/>
    </row>
    <row r="51" spans="4:9" x14ac:dyDescent="0.25">
      <c r="D51" s="211"/>
      <c r="E51" s="211"/>
      <c r="F51" s="211"/>
      <c r="G51" s="211"/>
      <c r="H51" s="211"/>
      <c r="I51" s="211"/>
    </row>
    <row r="52" spans="4:9" x14ac:dyDescent="0.25">
      <c r="D52" s="211"/>
      <c r="E52" s="211"/>
      <c r="F52" s="211"/>
      <c r="G52" s="211"/>
      <c r="H52" s="211"/>
      <c r="I52" s="211"/>
    </row>
    <row r="53" spans="4:9" x14ac:dyDescent="0.25">
      <c r="D53" s="211"/>
      <c r="E53" s="211"/>
      <c r="F53" s="211"/>
      <c r="G53" s="211"/>
      <c r="H53" s="211"/>
      <c r="I53" s="211"/>
    </row>
    <row r="54" spans="4:9" x14ac:dyDescent="0.25">
      <c r="D54" s="211"/>
      <c r="E54" s="211"/>
      <c r="F54" s="211"/>
      <c r="G54" s="211"/>
      <c r="H54" s="211"/>
      <c r="I54" s="211"/>
    </row>
    <row r="55" spans="4:9" x14ac:dyDescent="0.25">
      <c r="D55" s="211"/>
      <c r="E55" s="211"/>
      <c r="F55" s="211"/>
      <c r="G55" s="211"/>
      <c r="H55" s="211"/>
      <c r="I55" s="211"/>
    </row>
    <row r="56" spans="4:9" x14ac:dyDescent="0.25">
      <c r="D56" s="211"/>
      <c r="E56" s="211"/>
      <c r="F56" s="211"/>
      <c r="G56" s="211"/>
      <c r="H56" s="211"/>
      <c r="I56" s="211"/>
    </row>
    <row r="57" spans="4:9" x14ac:dyDescent="0.25">
      <c r="D57" s="211"/>
      <c r="E57" s="211"/>
      <c r="F57" s="211"/>
      <c r="G57" s="211"/>
      <c r="H57" s="211"/>
      <c r="I57" s="211"/>
    </row>
    <row r="58" spans="4:9" x14ac:dyDescent="0.25">
      <c r="D58" s="211"/>
      <c r="E58" s="211"/>
      <c r="F58" s="211"/>
      <c r="G58" s="211"/>
      <c r="H58" s="211"/>
      <c r="I58" s="211"/>
    </row>
    <row r="59" spans="4:9" x14ac:dyDescent="0.25">
      <c r="D59" s="211"/>
      <c r="E59" s="211"/>
      <c r="F59" s="211"/>
      <c r="G59" s="211"/>
      <c r="H59" s="211"/>
      <c r="I59" s="211"/>
    </row>
    <row r="60" spans="4:9" x14ac:dyDescent="0.25">
      <c r="D60" s="211"/>
      <c r="E60" s="211"/>
      <c r="F60" s="211"/>
      <c r="G60" s="211"/>
      <c r="H60" s="211"/>
      <c r="I60" s="211"/>
    </row>
    <row r="61" spans="4:9" x14ac:dyDescent="0.25">
      <c r="D61" s="211"/>
      <c r="E61" s="211"/>
      <c r="F61" s="211"/>
      <c r="G61" s="211"/>
      <c r="H61" s="211"/>
      <c r="I61" s="211"/>
    </row>
    <row r="62" spans="4:9" x14ac:dyDescent="0.25">
      <c r="D62" s="211"/>
      <c r="E62" s="211"/>
      <c r="F62" s="211"/>
      <c r="G62" s="211"/>
      <c r="H62" s="211"/>
      <c r="I62" s="211"/>
    </row>
    <row r="63" spans="4:9" x14ac:dyDescent="0.25">
      <c r="D63" s="211"/>
      <c r="E63" s="211"/>
      <c r="F63" s="211"/>
      <c r="G63" s="211"/>
      <c r="H63" s="211"/>
      <c r="I63" s="211"/>
    </row>
    <row r="64" spans="4:9" x14ac:dyDescent="0.25">
      <c r="D64" s="211"/>
      <c r="E64" s="211"/>
      <c r="F64" s="211"/>
      <c r="G64" s="211"/>
      <c r="H64" s="211"/>
      <c r="I64" s="211"/>
    </row>
    <row r="65" spans="4:9" x14ac:dyDescent="0.25">
      <c r="D65" s="211"/>
      <c r="E65" s="211"/>
      <c r="F65" s="211"/>
      <c r="G65" s="211"/>
      <c r="H65" s="211"/>
      <c r="I65" s="211"/>
    </row>
    <row r="66" spans="4:9" x14ac:dyDescent="0.25">
      <c r="D66" s="211"/>
      <c r="E66" s="211"/>
      <c r="F66" s="211"/>
      <c r="G66" s="211"/>
      <c r="H66" s="211"/>
      <c r="I66" s="211"/>
    </row>
    <row r="67" spans="4:9" x14ac:dyDescent="0.25">
      <c r="D67" s="211"/>
      <c r="E67" s="211"/>
      <c r="F67" s="211"/>
      <c r="G67" s="211"/>
      <c r="H67" s="211"/>
      <c r="I67" s="211"/>
    </row>
    <row r="68" spans="4:9" x14ac:dyDescent="0.25">
      <c r="D68" s="211"/>
      <c r="E68" s="211"/>
      <c r="F68" s="211"/>
      <c r="G68" s="211"/>
      <c r="H68" s="211"/>
      <c r="I68" s="211"/>
    </row>
    <row r="69" spans="4:9" x14ac:dyDescent="0.25">
      <c r="D69" s="211"/>
      <c r="E69" s="211"/>
      <c r="F69" s="211"/>
      <c r="G69" s="211"/>
      <c r="H69" s="211"/>
      <c r="I69" s="211"/>
    </row>
    <row r="70" spans="4:9" x14ac:dyDescent="0.25">
      <c r="D70" s="211"/>
      <c r="E70" s="211"/>
      <c r="F70" s="211"/>
      <c r="G70" s="211"/>
      <c r="H70" s="211"/>
      <c r="I70" s="211"/>
    </row>
    <row r="71" spans="4:9" x14ac:dyDescent="0.25">
      <c r="D71" s="211"/>
      <c r="E71" s="211"/>
      <c r="F71" s="211"/>
      <c r="G71" s="211"/>
      <c r="H71" s="211"/>
      <c r="I71" s="211"/>
    </row>
    <row r="72" spans="4:9" x14ac:dyDescent="0.25">
      <c r="D72" s="211"/>
      <c r="E72" s="211"/>
      <c r="F72" s="211"/>
      <c r="G72" s="211"/>
      <c r="H72" s="211"/>
      <c r="I72" s="211"/>
    </row>
    <row r="73" spans="4:9" x14ac:dyDescent="0.25">
      <c r="D73" s="211"/>
      <c r="E73" s="211"/>
      <c r="F73" s="211"/>
      <c r="G73" s="211"/>
      <c r="H73" s="211"/>
      <c r="I73" s="211"/>
    </row>
    <row r="74" spans="4:9" x14ac:dyDescent="0.25">
      <c r="D74" s="211"/>
      <c r="E74" s="211"/>
      <c r="F74" s="211"/>
      <c r="G74" s="211"/>
      <c r="H74" s="211"/>
      <c r="I74" s="211"/>
    </row>
    <row r="75" spans="4:9" x14ac:dyDescent="0.25">
      <c r="D75" s="211"/>
      <c r="E75" s="211"/>
      <c r="F75" s="211"/>
      <c r="G75" s="211"/>
      <c r="H75" s="211"/>
      <c r="I75" s="211"/>
    </row>
    <row r="76" spans="4:9" x14ac:dyDescent="0.25">
      <c r="D76" s="211"/>
      <c r="E76" s="211"/>
      <c r="F76" s="211"/>
      <c r="G76" s="211"/>
      <c r="H76" s="211"/>
      <c r="I76" s="211"/>
    </row>
    <row r="77" spans="4:9" x14ac:dyDescent="0.25">
      <c r="D77" s="211"/>
      <c r="E77" s="211"/>
      <c r="F77" s="211"/>
      <c r="G77" s="211"/>
      <c r="H77" s="211"/>
      <c r="I77" s="211"/>
    </row>
    <row r="78" spans="4:9" x14ac:dyDescent="0.25">
      <c r="D78" s="211"/>
      <c r="E78" s="211"/>
      <c r="F78" s="211"/>
      <c r="G78" s="211"/>
      <c r="H78" s="211"/>
      <c r="I78" s="211"/>
    </row>
    <row r="79" spans="4:9" x14ac:dyDescent="0.25">
      <c r="D79" s="211"/>
      <c r="E79" s="211"/>
      <c r="F79" s="211"/>
      <c r="G79" s="211"/>
      <c r="H79" s="211"/>
      <c r="I79" s="211"/>
    </row>
    <row r="80" spans="4:9" x14ac:dyDescent="0.25">
      <c r="D80" s="211"/>
      <c r="E80" s="211"/>
      <c r="F80" s="211"/>
      <c r="G80" s="211"/>
      <c r="H80" s="211"/>
      <c r="I80" s="211"/>
    </row>
    <row r="81" spans="4:9" x14ac:dyDescent="0.25">
      <c r="D81" s="211"/>
      <c r="E81" s="211"/>
      <c r="F81" s="211"/>
      <c r="G81" s="211"/>
      <c r="H81" s="211"/>
      <c r="I81" s="211"/>
    </row>
    <row r="82" spans="4:9" x14ac:dyDescent="0.25">
      <c r="D82" s="211"/>
      <c r="E82" s="211"/>
      <c r="F82" s="211"/>
      <c r="G82" s="211"/>
      <c r="H82" s="211"/>
      <c r="I82" s="211"/>
    </row>
    <row r="83" spans="4:9" x14ac:dyDescent="0.25">
      <c r="D83" s="211"/>
      <c r="E83" s="211"/>
      <c r="F83" s="211"/>
      <c r="G83" s="211"/>
      <c r="H83" s="211"/>
      <c r="I83" s="211"/>
    </row>
    <row r="84" spans="4:9" x14ac:dyDescent="0.25">
      <c r="D84" s="211"/>
      <c r="E84" s="211"/>
      <c r="F84" s="211"/>
      <c r="G84" s="211"/>
      <c r="H84" s="211"/>
      <c r="I84" s="211"/>
    </row>
    <row r="85" spans="4:9" x14ac:dyDescent="0.25">
      <c r="D85" s="211"/>
      <c r="E85" s="211"/>
      <c r="F85" s="211"/>
      <c r="G85" s="211"/>
      <c r="H85" s="211"/>
      <c r="I85" s="211"/>
    </row>
    <row r="86" spans="4:9" x14ac:dyDescent="0.25">
      <c r="D86" s="211"/>
      <c r="E86" s="211"/>
      <c r="F86" s="211"/>
      <c r="G86" s="211"/>
      <c r="H86" s="211"/>
      <c r="I86" s="211"/>
    </row>
    <row r="87" spans="4:9" x14ac:dyDescent="0.25">
      <c r="D87" s="211"/>
      <c r="E87" s="211"/>
      <c r="F87" s="211"/>
      <c r="G87" s="211"/>
      <c r="H87" s="211"/>
      <c r="I87" s="211"/>
    </row>
    <row r="88" spans="4:9" x14ac:dyDescent="0.25">
      <c r="D88" s="211"/>
      <c r="E88" s="211"/>
      <c r="F88" s="211"/>
      <c r="G88" s="211"/>
      <c r="H88" s="211"/>
      <c r="I88" s="211"/>
    </row>
    <row r="89" spans="4:9" x14ac:dyDescent="0.25">
      <c r="D89" s="211"/>
      <c r="E89" s="211"/>
      <c r="F89" s="211"/>
      <c r="G89" s="211"/>
      <c r="H89" s="211"/>
      <c r="I89" s="211"/>
    </row>
    <row r="90" spans="4:9" x14ac:dyDescent="0.25">
      <c r="D90" s="211"/>
      <c r="E90" s="211"/>
      <c r="F90" s="211"/>
      <c r="G90" s="211"/>
      <c r="H90" s="211"/>
      <c r="I90" s="211"/>
    </row>
  </sheetData>
  <mergeCells count="16">
    <mergeCell ref="A38:A40"/>
    <mergeCell ref="D1:E1"/>
    <mergeCell ref="F1:G1"/>
    <mergeCell ref="H1:I1"/>
    <mergeCell ref="A19:A22"/>
    <mergeCell ref="A35:A37"/>
    <mergeCell ref="A23:A24"/>
    <mergeCell ref="A25:A28"/>
    <mergeCell ref="A29:A30"/>
    <mergeCell ref="A32:A33"/>
    <mergeCell ref="A17:A18"/>
    <mergeCell ref="A3:A5"/>
    <mergeCell ref="A6:A8"/>
    <mergeCell ref="A9:A11"/>
    <mergeCell ref="A12:A14"/>
    <mergeCell ref="A15:A16"/>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191555A3A3BF34391EBA35D0A4D7A24" ma:contentTypeVersion="13" ma:contentTypeDescription="Create a new document." ma:contentTypeScope="" ma:versionID="52d374e3576b9b143aeab2ed2032bac0">
  <xsd:schema xmlns:xsd="http://www.w3.org/2001/XMLSchema" xmlns:xs="http://www.w3.org/2001/XMLSchema" xmlns:p="http://schemas.microsoft.com/office/2006/metadata/properties" xmlns:ns3="4d330d8d-8b9b-4e03-b413-056555ceff3c" xmlns:ns4="f9c0e277-44de-41c0-9103-cc4f180c100d" targetNamespace="http://schemas.microsoft.com/office/2006/metadata/properties" ma:root="true" ma:fieldsID="200204b87f03b80fe2072da23cf09f33" ns3:_="" ns4:_="">
    <xsd:import namespace="4d330d8d-8b9b-4e03-b413-056555ceff3c"/>
    <xsd:import namespace="f9c0e277-44de-41c0-9103-cc4f180c100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GenerationTime" minOccurs="0"/>
                <xsd:element ref="ns4:MediaServiceEventHashCode" minOccurs="0"/>
                <xsd:element ref="ns4:MediaServiceLocation"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330d8d-8b9b-4e03-b413-056555ceff3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c0e277-44de-41c0-9103-cc4f180c100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D13EFC2-B2AC-4FBD-A6DB-BC13345393ED}">
  <ds:schemaRefs>
    <ds:schemaRef ds:uri="http://schemas.microsoft.com/sharepoint/v3/contenttype/forms"/>
  </ds:schemaRefs>
</ds:datastoreItem>
</file>

<file path=customXml/itemProps2.xml><?xml version="1.0" encoding="utf-8"?>
<ds:datastoreItem xmlns:ds="http://schemas.openxmlformats.org/officeDocument/2006/customXml" ds:itemID="{6B7E5CC7-836D-4EBD-879B-9CD47170BA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330d8d-8b9b-4e03-b413-056555ceff3c"/>
    <ds:schemaRef ds:uri="f9c0e277-44de-41c0-9103-cc4f180c10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0A170E-C02E-4136-95E1-9246A515E220}">
  <ds:schemaRefs>
    <ds:schemaRef ds:uri="4d330d8d-8b9b-4e03-b413-056555ceff3c"/>
    <ds:schemaRef ds:uri="http://schemas.openxmlformats.org/package/2006/metadata/core-properties"/>
    <ds:schemaRef ds:uri="http://purl.org/dc/terms/"/>
    <ds:schemaRef ds:uri="http://schemas.microsoft.com/office/infopath/2007/PartnerControls"/>
    <ds:schemaRef ds:uri="http://purl.org/dc/dcmitype/"/>
    <ds:schemaRef ds:uri="http://schemas.microsoft.com/office/2006/documentManagement/types"/>
    <ds:schemaRef ds:uri="http://schemas.microsoft.com/office/2006/metadata/properties"/>
    <ds:schemaRef ds:uri="f9c0e277-44de-41c0-9103-cc4f180c100d"/>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10</vt:i4>
      </vt:variant>
    </vt:vector>
  </HeadingPairs>
  <TitlesOfParts>
    <vt:vector size="10" baseType="lpstr">
      <vt:lpstr>Inledning</vt:lpstr>
      <vt:lpstr>Inmatning Rapportering</vt:lpstr>
      <vt:lpstr>Inmatning Väg spec fordonsinfo</vt:lpstr>
      <vt:lpstr>Väg drivmedelsåtgång</vt:lpstr>
      <vt:lpstr>Väg körsträcka</vt:lpstr>
      <vt:lpstr>Spårtrafik</vt:lpstr>
      <vt:lpstr>Buss, flyg, sjöfart</vt:lpstr>
      <vt:lpstr>Väg Taxi</vt:lpstr>
      <vt:lpstr>Arbetsmaskiner körtid</vt:lpstr>
      <vt:lpstr>GWP faktorer</vt:lpstr>
    </vt:vector>
  </TitlesOfParts>
  <Company>Naturvårdsverket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erg</dc:creator>
  <cp:lastModifiedBy>Häggbom, Jannica</cp:lastModifiedBy>
  <cp:lastPrinted>2010-10-06T12:20:47Z</cp:lastPrinted>
  <dcterms:created xsi:type="dcterms:W3CDTF">2007-11-13T10:05:12Z</dcterms:created>
  <dcterms:modified xsi:type="dcterms:W3CDTF">2024-02-20T08:24:15Z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0x010100D191555A3A3BF34391EBA35D0A4D7A24</vt:lpwstr>
  </property>
</Properties>
</file>