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aturvardsverket.sharepoint.com/sites/proda/Delade dokument/Nedskräpningsavgfiterna/Föreskrift produktavgift/Föreskrift produktavgift 2024/Fastställande nedskräpningskostnader/Publicering av metod enligt 13/"/>
    </mc:Choice>
  </mc:AlternateContent>
  <xr:revisionPtr revIDLastSave="513" documentId="8_{4B8A8884-701A-4BE2-88BA-664306A0746A}" xr6:coauthVersionLast="47" xr6:coauthVersionMax="47" xr10:uidLastSave="{6A94D8AA-5FEC-49D6-BF3D-780094B9ED5D}"/>
  <bookViews>
    <workbookView xWindow="-120" yWindow="-120" windowWidth="29040" windowHeight="15840" tabRatio="840" activeTab="5" xr2:uid="{B5565CDD-AE6A-413F-9D09-4F8074DB89C3}"/>
  </bookViews>
  <sheets>
    <sheet name="Indata" sheetId="1" r:id="rId1"/>
    <sheet name="Regressionsresultat" sheetId="2" r:id="rId2"/>
    <sheet name="Modellvärden" sheetId="3" r:id="rId3"/>
    <sheet name="Resultatberäkning" sheetId="5" r:id="rId4"/>
    <sheet name="Beräkning prediktionsvärde" sheetId="4" r:id="rId5"/>
    <sheet name="Sammanställning" sheetId="11" r:id="rId6"/>
    <sheet name="Beräkningssteg" sheetId="6" state="hidden" r:id="rId7"/>
  </sheets>
  <externalReferences>
    <externalReference r:id="rId8"/>
  </externalReferences>
  <definedNames>
    <definedName name="_xlnm._FilterDatabase" localSheetId="4" hidden="1">'Beräkning prediktionsvärde'!$A$1:$Q$1</definedName>
    <definedName name="_xlnm._FilterDatabase" localSheetId="0" hidden="1">Indata!$A$1:$O$1</definedName>
    <definedName name="_xlnm._FilterDatabase" localSheetId="1" hidden="1">Regressionsresultat!$B$37:$G$48</definedName>
    <definedName name="_xlnm._FilterDatabase" localSheetId="3" hidden="1">Resultatberäkning!$A$1:$O$1</definedName>
    <definedName name="_xlnm._FilterDatabase" localSheetId="5" hidden="1">Sammanställning!$A$2:$G$2</definedName>
    <definedName name="Totalrad">#REF!</definedName>
    <definedName name="txtDir">#REF!</definedName>
    <definedName name="txtTabIDEng">#REF!</definedName>
    <definedName name="txtTabIDS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2" l="1"/>
  <c r="O8" i="2"/>
  <c r="O9" i="2"/>
  <c r="O10" i="2"/>
  <c r="O11" i="2"/>
  <c r="O12" i="2"/>
  <c r="O13" i="2"/>
  <c r="O14" i="2"/>
  <c r="C38" i="2" s="1"/>
  <c r="O15" i="2"/>
  <c r="O16" i="2"/>
  <c r="B7" i="3" s="1" a="1"/>
  <c r="B7" i="3" s="1"/>
  <c r="O17" i="2"/>
  <c r="O18" i="2"/>
  <c r="O19" i="2"/>
  <c r="O20" i="2"/>
  <c r="C44" i="2" s="1"/>
  <c r="O21" i="2"/>
  <c r="O22" i="2"/>
  <c r="C46" i="2" s="1"/>
  <c r="O23" i="2"/>
  <c r="O24" i="2"/>
  <c r="C48" i="2" s="1"/>
  <c r="O6" i="2"/>
  <c r="B40" i="3"/>
  <c r="B21" i="3"/>
  <c r="G48" i="2"/>
  <c r="F48" i="2"/>
  <c r="E48" i="2"/>
  <c r="D48" i="2"/>
  <c r="G47" i="2"/>
  <c r="F47" i="2"/>
  <c r="E47" i="2"/>
  <c r="D47" i="2"/>
  <c r="G46" i="2"/>
  <c r="F46" i="2"/>
  <c r="E46" i="2"/>
  <c r="D46" i="2"/>
  <c r="G45" i="2"/>
  <c r="F45" i="2"/>
  <c r="E45" i="2"/>
  <c r="D45" i="2"/>
  <c r="G44" i="2"/>
  <c r="F44" i="2"/>
  <c r="E44" i="2"/>
  <c r="D44" i="2"/>
  <c r="G43" i="2"/>
  <c r="F43" i="2"/>
  <c r="E43" i="2"/>
  <c r="D43" i="2"/>
  <c r="G42" i="2"/>
  <c r="F42" i="2"/>
  <c r="E42" i="2"/>
  <c r="D42" i="2"/>
  <c r="G41" i="2"/>
  <c r="F41" i="2"/>
  <c r="E41" i="2"/>
  <c r="D41" i="2"/>
  <c r="G40" i="2"/>
  <c r="F40" i="2"/>
  <c r="E40" i="2"/>
  <c r="D40" i="2"/>
  <c r="G39" i="2"/>
  <c r="F39" i="2"/>
  <c r="E39" i="2"/>
  <c r="D39" i="2"/>
  <c r="G38" i="2"/>
  <c r="F38" i="2"/>
  <c r="E38" i="2"/>
  <c r="D38" i="2"/>
  <c r="B32" i="3"/>
  <c r="B6" i="3"/>
  <c r="B38" i="3" s="1"/>
  <c r="C39" i="2"/>
  <c r="C41" i="2"/>
  <c r="C42" i="2"/>
  <c r="C43" i="2"/>
  <c r="C45" i="2"/>
  <c r="C47" i="2"/>
  <c r="C40" i="2" l="1"/>
  <c r="J38" i="2"/>
  <c r="C40" i="3" l="1"/>
  <c r="D40" i="3"/>
  <c r="E40" i="3"/>
  <c r="F40" i="3"/>
  <c r="G40" i="3"/>
  <c r="H40" i="3"/>
  <c r="I40" i="3"/>
  <c r="K40" i="3"/>
  <c r="L40" i="3"/>
  <c r="D30" i="2"/>
  <c r="D31" i="2" s="1"/>
  <c r="B23" i="3"/>
  <c r="B24" i="3"/>
  <c r="B25" i="3"/>
  <c r="B26" i="3"/>
  <c r="P2" i="4" s="1"/>
  <c r="B27" i="3"/>
  <c r="P4" i="4" s="1"/>
  <c r="B28" i="3"/>
  <c r="B29" i="3"/>
  <c r="B22" i="3"/>
  <c r="J48" i="2"/>
  <c r="J47" i="2"/>
  <c r="J46" i="2"/>
  <c r="J45" i="2"/>
  <c r="J44" i="2"/>
  <c r="J43" i="2"/>
  <c r="J42" i="2"/>
  <c r="J41" i="2"/>
  <c r="J40" i="2"/>
  <c r="J39" i="2"/>
  <c r="C35" i="3"/>
  <c r="D35" i="3"/>
  <c r="E35" i="3"/>
  <c r="F35" i="3"/>
  <c r="G35" i="3"/>
  <c r="H35" i="3"/>
  <c r="I35" i="3"/>
  <c r="J35" i="3"/>
  <c r="K35" i="3"/>
  <c r="L35" i="3"/>
  <c r="B35" i="3"/>
  <c r="E34" i="3"/>
  <c r="F34" i="3"/>
  <c r="G34" i="3"/>
  <c r="H34" i="3"/>
  <c r="I34" i="3"/>
  <c r="J34" i="3"/>
  <c r="K34" i="3"/>
  <c r="L34" i="3"/>
  <c r="C34" i="3"/>
  <c r="D34" i="3"/>
  <c r="B34" i="3"/>
  <c r="E33" i="3"/>
  <c r="F33" i="3"/>
  <c r="G33" i="3"/>
  <c r="H33" i="3"/>
  <c r="I33" i="3"/>
  <c r="J33" i="3"/>
  <c r="K33" i="3"/>
  <c r="L33" i="3"/>
  <c r="C33" i="3"/>
  <c r="D33" i="3"/>
  <c r="B33" i="3"/>
  <c r="C32" i="3"/>
  <c r="D32" i="3"/>
  <c r="E32" i="3"/>
  <c r="F32" i="3"/>
  <c r="G32" i="3"/>
  <c r="H32" i="3"/>
  <c r="I32" i="3"/>
  <c r="J32" i="3"/>
  <c r="K32" i="3"/>
  <c r="L32" i="3"/>
  <c r="J49" i="2" l="1"/>
  <c r="L48" i="2" l="1"/>
  <c r="L38" i="2"/>
  <c r="L46" i="2"/>
  <c r="L47" i="2"/>
  <c r="L43" i="2"/>
  <c r="L44" i="2"/>
  <c r="L42" i="2"/>
  <c r="L41" i="2"/>
  <c r="L39" i="2"/>
  <c r="L40" i="2"/>
  <c r="L45" i="2"/>
  <c r="L49" i="2" l="1"/>
  <c r="CF58" i="6" l="1" a="1"/>
  <c r="CF58" i="6" s="1"/>
  <c r="BT64" i="6"/>
  <c r="BT65" i="6"/>
  <c r="BT66" i="6"/>
  <c r="BT67" i="6"/>
  <c r="BT68" i="6"/>
  <c r="BT69" i="6"/>
  <c r="BT70" i="6"/>
  <c r="BT71" i="6"/>
  <c r="BT72" i="6"/>
  <c r="BT73" i="6"/>
  <c r="BT74" i="6"/>
  <c r="BT75" i="6"/>
  <c r="BT76" i="6"/>
  <c r="BT63" i="6"/>
  <c r="CJ20" i="6"/>
  <c r="CG28" i="6"/>
  <c r="CG27" i="6"/>
  <c r="CG26" i="6"/>
  <c r="CG23" i="6"/>
  <c r="CG20" i="6"/>
  <c r="CG29" i="6"/>
  <c r="BS46" i="6" s="1"/>
  <c r="BU34" i="6"/>
  <c r="BT34" i="6"/>
  <c r="BV33" i="6"/>
  <c r="BV32" i="6"/>
  <c r="BV31" i="6"/>
  <c r="BV30" i="6"/>
  <c r="CJ28" i="6" s="1"/>
  <c r="BV29" i="6"/>
  <c r="BH29" i="6"/>
  <c r="CH28" i="6"/>
  <c r="BV28" i="6"/>
  <c r="CJ27" i="6"/>
  <c r="CK27" i="6" s="1"/>
  <c r="CH27" i="6"/>
  <c r="BV27" i="6"/>
  <c r="CJ26" i="6" s="1"/>
  <c r="BH27" i="6"/>
  <c r="CH26" i="6"/>
  <c r="BV26" i="6"/>
  <c r="CG25" i="6"/>
  <c r="CH25" i="6" s="1"/>
  <c r="BV25" i="6"/>
  <c r="CJ25" i="6" s="1"/>
  <c r="CK25" i="6" s="1"/>
  <c r="BH25" i="6"/>
  <c r="CJ24" i="6"/>
  <c r="CG24" i="6"/>
  <c r="CH24" i="6" s="1"/>
  <c r="BV24" i="6"/>
  <c r="CJ23" i="6"/>
  <c r="CH23" i="6"/>
  <c r="BV23" i="6"/>
  <c r="BH23" i="6"/>
  <c r="CJ22" i="6"/>
  <c r="CG22" i="6"/>
  <c r="CH22" i="6" s="1"/>
  <c r="BV22" i="6"/>
  <c r="CG21" i="6"/>
  <c r="CH21" i="6" s="1"/>
  <c r="BV21" i="6"/>
  <c r="CJ21" i="6" s="1"/>
  <c r="BH21" i="6"/>
  <c r="CH20" i="6"/>
  <c r="CH29" i="6" s="1"/>
  <c r="BV20" i="6"/>
  <c r="CK23" i="6" l="1"/>
  <c r="CK26" i="6"/>
  <c r="CK21" i="6"/>
  <c r="CK28" i="6"/>
  <c r="CK22" i="6"/>
  <c r="CJ29" i="6"/>
  <c r="CK20" i="6"/>
  <c r="CK24" i="6"/>
  <c r="CL28" i="6" l="1"/>
  <c r="DJ29" i="6" s="1"/>
  <c r="CL27" i="6"/>
  <c r="CI24" i="6"/>
  <c r="DI24" i="6" s="1"/>
  <c r="CL22" i="6"/>
  <c r="DJ23" i="6" s="1"/>
  <c r="CI23" i="6"/>
  <c r="CL21" i="6"/>
  <c r="CL20" i="6"/>
  <c r="CI28" i="6"/>
  <c r="DI29" i="6" s="1"/>
  <c r="CL26" i="6"/>
  <c r="DJ26" i="6" s="1"/>
  <c r="CI27" i="6"/>
  <c r="CL25" i="6"/>
  <c r="DJ25" i="6" s="1"/>
  <c r="CI22" i="6"/>
  <c r="DI23" i="6" s="1"/>
  <c r="CI21" i="6"/>
  <c r="CI20" i="6"/>
  <c r="CI26" i="6"/>
  <c r="DI26" i="6" s="1"/>
  <c r="CL24" i="6"/>
  <c r="DJ24" i="6" s="1"/>
  <c r="CI25" i="6"/>
  <c r="DI25" i="6" s="1"/>
  <c r="CL23" i="6"/>
  <c r="CK29" i="6"/>
  <c r="DI22" i="6" l="1"/>
  <c r="DI27" i="6"/>
  <c r="DI28" i="6"/>
  <c r="DJ21" i="6"/>
  <c r="CL29" i="6"/>
  <c r="DJ28" i="6"/>
  <c r="DJ27" i="6"/>
  <c r="DJ22" i="6"/>
  <c r="CI29" i="6"/>
  <c r="DI21" i="6"/>
  <c r="O7" i="5" l="1"/>
  <c r="O196" i="5"/>
  <c r="O81" i="5"/>
  <c r="O32" i="5"/>
  <c r="O204" i="5"/>
  <c r="O197" i="5"/>
  <c r="O173" i="5"/>
  <c r="O291" i="5"/>
  <c r="O92" i="5"/>
  <c r="O273" i="5"/>
  <c r="O255" i="5"/>
  <c r="O159" i="5"/>
  <c r="O171" i="5"/>
  <c r="O249" i="5"/>
  <c r="O62" i="5"/>
  <c r="O44" i="5"/>
  <c r="O228" i="5"/>
  <c r="O256" i="5"/>
  <c r="O129" i="5"/>
  <c r="O30" i="5"/>
  <c r="O201" i="5"/>
  <c r="O237" i="5"/>
  <c r="O142" i="5"/>
  <c r="O259" i="5"/>
  <c r="O48" i="5"/>
  <c r="O147" i="5"/>
  <c r="O168" i="5"/>
  <c r="O169" i="5"/>
  <c r="O150" i="5"/>
  <c r="O77" i="5"/>
  <c r="O52" i="5"/>
  <c r="O245" i="5"/>
  <c r="O23" i="5"/>
  <c r="O267" i="5"/>
  <c r="O282" i="5"/>
  <c r="O172" i="5"/>
  <c r="O102" i="5"/>
  <c r="O41" i="5"/>
  <c r="O95" i="5"/>
  <c r="O127" i="5"/>
  <c r="O158" i="5"/>
  <c r="O257" i="5"/>
  <c r="O125" i="5"/>
  <c r="O10" i="5"/>
  <c r="O117" i="5"/>
  <c r="O148" i="5"/>
  <c r="O230" i="5"/>
  <c r="O78" i="5"/>
  <c r="O164" i="5"/>
  <c r="O45" i="5"/>
  <c r="O165" i="5"/>
  <c r="O209" i="5"/>
  <c r="O153" i="5"/>
  <c r="O66" i="5"/>
  <c r="O100" i="5"/>
  <c r="O212" i="5"/>
  <c r="O140" i="5"/>
  <c r="O87" i="5"/>
  <c r="O210" i="5"/>
  <c r="O61" i="5"/>
  <c r="O217" i="5"/>
  <c r="O247" i="5"/>
  <c r="O275" i="5"/>
  <c r="O223" i="5"/>
  <c r="O278" i="5"/>
  <c r="O265" i="5"/>
  <c r="O233" i="5"/>
  <c r="O157" i="5"/>
  <c r="O2" i="5"/>
  <c r="O174" i="5"/>
  <c r="O195" i="5"/>
  <c r="O200" i="5"/>
  <c r="O57" i="5"/>
  <c r="O89" i="5"/>
  <c r="O202" i="5"/>
  <c r="O271" i="5"/>
  <c r="O144" i="5"/>
  <c r="O277" i="5"/>
  <c r="O167" i="5"/>
  <c r="O180" i="5"/>
  <c r="O119" i="5"/>
  <c r="O137" i="5"/>
  <c r="O272" i="5"/>
  <c r="O220" i="5"/>
  <c r="O185" i="5"/>
  <c r="O27" i="5"/>
  <c r="O19" i="5"/>
  <c r="O68" i="5"/>
  <c r="O290" i="5"/>
  <c r="O8" i="5"/>
  <c r="O134" i="5"/>
  <c r="O31" i="5"/>
  <c r="O138" i="5"/>
  <c r="O205" i="5"/>
  <c r="O177" i="5"/>
  <c r="O193" i="5"/>
  <c r="O105" i="5"/>
  <c r="O270" i="5"/>
  <c r="O18" i="5"/>
  <c r="O216" i="5"/>
  <c r="O128" i="5"/>
  <c r="O80" i="5"/>
  <c r="O213" i="5"/>
  <c r="O9" i="5"/>
  <c r="O208" i="5"/>
  <c r="O135" i="5"/>
  <c r="O12" i="5"/>
  <c r="O231" i="5"/>
  <c r="O254" i="5"/>
  <c r="O50" i="5"/>
  <c r="O155" i="5"/>
  <c r="O74" i="5"/>
  <c r="O70" i="5"/>
  <c r="O192" i="5"/>
  <c r="O6" i="5"/>
  <c r="O40" i="5"/>
  <c r="O154" i="5"/>
  <c r="O111" i="5"/>
  <c r="O189" i="5"/>
  <c r="O222" i="5"/>
  <c r="O73" i="5"/>
  <c r="O187" i="5"/>
  <c r="O269" i="5"/>
  <c r="O221" i="5"/>
  <c r="O60" i="5"/>
  <c r="O250" i="5"/>
  <c r="O56" i="5"/>
  <c r="O94" i="5"/>
  <c r="O39" i="5"/>
  <c r="O28" i="5"/>
  <c r="O226" i="5"/>
  <c r="O227" i="5"/>
  <c r="O88" i="5"/>
  <c r="O179" i="5"/>
  <c r="O166" i="5"/>
  <c r="O35" i="5"/>
  <c r="O86" i="5"/>
  <c r="O141" i="5"/>
  <c r="O276" i="5"/>
  <c r="O34" i="5"/>
  <c r="O215" i="5"/>
  <c r="O46" i="5"/>
  <c r="O258" i="5"/>
  <c r="O176" i="5"/>
  <c r="O188" i="5"/>
  <c r="O285" i="5"/>
  <c r="O82" i="5"/>
  <c r="O76" i="5"/>
  <c r="O131" i="5"/>
  <c r="O11" i="5"/>
  <c r="O43" i="5"/>
  <c r="O96" i="5"/>
  <c r="O42" i="5"/>
  <c r="O191" i="5"/>
  <c r="O123" i="5"/>
  <c r="O139" i="5"/>
  <c r="O251" i="5"/>
  <c r="O268" i="5"/>
  <c r="O97" i="5"/>
  <c r="O53" i="5"/>
  <c r="O264" i="5"/>
  <c r="O170" i="5"/>
  <c r="O263" i="5"/>
  <c r="O99" i="5"/>
  <c r="O162" i="5"/>
  <c r="O16" i="5"/>
  <c r="O279" i="5"/>
  <c r="O13" i="5"/>
  <c r="O25" i="5"/>
  <c r="O183" i="5"/>
  <c r="O114" i="5"/>
  <c r="O107" i="5"/>
  <c r="O239" i="5"/>
  <c r="O238" i="5"/>
  <c r="O84" i="5"/>
  <c r="O160" i="5"/>
  <c r="O225" i="5"/>
  <c r="O244" i="5"/>
  <c r="O145" i="5"/>
  <c r="O288" i="5"/>
  <c r="O261" i="5"/>
  <c r="O178" i="5"/>
  <c r="O14" i="5"/>
  <c r="O156" i="5"/>
  <c r="O108" i="5"/>
  <c r="O224" i="5"/>
  <c r="O214" i="5"/>
  <c r="O49" i="5"/>
  <c r="O181" i="5"/>
  <c r="O64" i="5"/>
  <c r="O109" i="5"/>
  <c r="O63" i="5"/>
  <c r="O118" i="5"/>
  <c r="O54" i="5"/>
  <c r="O47" i="5"/>
  <c r="O260" i="5"/>
  <c r="O72" i="5"/>
  <c r="O55" i="5"/>
  <c r="O115" i="5"/>
  <c r="O280" i="5"/>
  <c r="O38" i="5"/>
  <c r="O85" i="5"/>
  <c r="O116" i="5"/>
  <c r="O274" i="5"/>
  <c r="O103" i="5"/>
  <c r="O175" i="5"/>
  <c r="O24" i="5"/>
  <c r="O186" i="5"/>
  <c r="O15" i="5"/>
  <c r="O284" i="5"/>
  <c r="O289" i="5"/>
  <c r="O219" i="5"/>
  <c r="O151" i="5"/>
  <c r="O229" i="5"/>
  <c r="O4" i="5"/>
  <c r="O121" i="5"/>
  <c r="O246" i="5"/>
  <c r="O146" i="5"/>
  <c r="O5" i="5"/>
  <c r="O143" i="5"/>
  <c r="O101" i="5"/>
  <c r="O234" i="5"/>
  <c r="O203" i="5"/>
  <c r="O51" i="5"/>
  <c r="O36" i="5"/>
  <c r="O69" i="5"/>
  <c r="O104" i="5"/>
  <c r="O161" i="5"/>
  <c r="O132" i="5"/>
  <c r="O240" i="5"/>
  <c r="O286" i="5"/>
  <c r="O207" i="5"/>
  <c r="O58" i="5"/>
  <c r="O20" i="5"/>
  <c r="O283" i="5"/>
  <c r="O98" i="5"/>
  <c r="O21" i="5"/>
  <c r="O65" i="5"/>
  <c r="O106" i="5"/>
  <c r="O71" i="5"/>
  <c r="O133" i="5"/>
  <c r="O93" i="5"/>
  <c r="O266" i="5"/>
  <c r="O91" i="5"/>
  <c r="O126" i="5"/>
  <c r="O37" i="5"/>
  <c r="O243" i="5"/>
  <c r="O218" i="5"/>
  <c r="O3" i="5"/>
  <c r="O112" i="5"/>
  <c r="O149" i="5"/>
  <c r="O124" i="5"/>
  <c r="O17" i="5"/>
  <c r="O120" i="5"/>
  <c r="O199" i="5"/>
  <c r="O281" i="5"/>
  <c r="O83" i="5"/>
  <c r="O110" i="5"/>
  <c r="O232" i="5"/>
  <c r="O190" i="5"/>
  <c r="O211" i="5"/>
  <c r="O130" i="5"/>
  <c r="O113" i="5"/>
  <c r="O253" i="5"/>
  <c r="O26" i="5"/>
  <c r="O198" i="5"/>
  <c r="O79" i="5"/>
  <c r="O163" i="5"/>
  <c r="O184" i="5"/>
  <c r="O252" i="5"/>
  <c r="O122" i="5"/>
  <c r="O206" i="5"/>
  <c r="O152" i="5"/>
  <c r="O194" i="5"/>
  <c r="O29" i="5"/>
  <c r="O236" i="5"/>
  <c r="O242" i="5"/>
  <c r="O235" i="5"/>
  <c r="O67" i="5"/>
  <c r="O182" i="5"/>
  <c r="O22" i="5"/>
  <c r="O75" i="5"/>
  <c r="O33" i="5"/>
  <c r="O90" i="5"/>
  <c r="O262" i="5"/>
  <c r="O287" i="5"/>
  <c r="O248" i="5"/>
  <c r="O241" i="5"/>
  <c r="O59" i="5"/>
  <c r="O136" i="5"/>
  <c r="P5" i="4"/>
  <c r="P178" i="4"/>
  <c r="P125" i="4"/>
  <c r="L6" i="3"/>
  <c r="L38" i="3" s="1"/>
  <c r="K6" i="3"/>
  <c r="K38" i="3" s="1"/>
  <c r="J6" i="3"/>
  <c r="J38" i="3" s="1"/>
  <c r="I6" i="3"/>
  <c r="I38" i="3" s="1"/>
  <c r="H6" i="3"/>
  <c r="H38" i="3" s="1"/>
  <c r="G6" i="3"/>
  <c r="G38" i="3" s="1"/>
  <c r="F6" i="3"/>
  <c r="F38" i="3" s="1"/>
  <c r="E6" i="3"/>
  <c r="E38" i="3" s="1"/>
  <c r="D6" i="3"/>
  <c r="D38" i="3" s="1"/>
  <c r="C6" i="3"/>
  <c r="C38" i="3" s="1"/>
  <c r="H31" i="2"/>
  <c r="F31" i="2" l="1"/>
  <c r="P200" i="4"/>
  <c r="I31" i="2"/>
  <c r="P63" i="4"/>
  <c r="P216" i="4"/>
  <c r="N31" i="2"/>
  <c r="P10" i="4"/>
  <c r="P12" i="4"/>
  <c r="P28" i="4"/>
  <c r="P41" i="4"/>
  <c r="P14" i="4"/>
  <c r="P23" i="4"/>
  <c r="P37" i="4"/>
  <c r="P19" i="4"/>
  <c r="P33" i="4"/>
  <c r="P42" i="4"/>
  <c r="P6" i="4"/>
  <c r="P11" i="4"/>
  <c r="P15" i="4"/>
  <c r="P29" i="4"/>
  <c r="P38" i="4"/>
  <c r="M31" i="2"/>
  <c r="P20" i="4"/>
  <c r="P34" i="4"/>
  <c r="P30" i="4"/>
  <c r="P17" i="4"/>
  <c r="P21" i="4"/>
  <c r="P26" i="4"/>
  <c r="P13" i="4"/>
  <c r="P31" i="4"/>
  <c r="P36" i="4"/>
  <c r="P7" i="4"/>
  <c r="P39" i="4"/>
  <c r="P18" i="4"/>
  <c r="P22" i="4"/>
  <c r="P239" i="4"/>
  <c r="P231" i="4"/>
  <c r="P235" i="4"/>
  <c r="P233" i="4"/>
  <c r="P240" i="4"/>
  <c r="P229" i="4"/>
  <c r="P104" i="4"/>
  <c r="P96" i="4"/>
  <c r="P88" i="4"/>
  <c r="P80" i="4"/>
  <c r="P72" i="4"/>
  <c r="P64" i="4"/>
  <c r="P238" i="4"/>
  <c r="P227" i="4"/>
  <c r="P107" i="4"/>
  <c r="P99" i="4"/>
  <c r="P91" i="4"/>
  <c r="P83" i="4"/>
  <c r="P75" i="4"/>
  <c r="P67" i="4"/>
  <c r="P232" i="4"/>
  <c r="P105" i="4"/>
  <c r="P97" i="4"/>
  <c r="P89" i="4"/>
  <c r="P241" i="4"/>
  <c r="P230" i="4"/>
  <c r="P108" i="4"/>
  <c r="P100" i="4"/>
  <c r="P92" i="4"/>
  <c r="P84" i="4"/>
  <c r="P76" i="4"/>
  <c r="P79" i="4"/>
  <c r="P77" i="4"/>
  <c r="P68" i="4"/>
  <c r="P66" i="4"/>
  <c r="P237" i="4"/>
  <c r="P78" i="4"/>
  <c r="P236" i="4"/>
  <c r="P109" i="4"/>
  <c r="P101" i="4"/>
  <c r="P93" i="4"/>
  <c r="P81" i="4"/>
  <c r="P74" i="4"/>
  <c r="P228" i="4"/>
  <c r="P111" i="4"/>
  <c r="P106" i="4"/>
  <c r="P103" i="4"/>
  <c r="P98" i="4"/>
  <c r="P95" i="4"/>
  <c r="P90" i="4"/>
  <c r="P234" i="4"/>
  <c r="P87" i="4"/>
  <c r="P85" i="4"/>
  <c r="P71" i="4"/>
  <c r="P69" i="4"/>
  <c r="P65" i="4"/>
  <c r="P73" i="4"/>
  <c r="P110" i="4"/>
  <c r="P102" i="4"/>
  <c r="P94" i="4"/>
  <c r="P82" i="4"/>
  <c r="P86" i="4"/>
  <c r="P70" i="4"/>
  <c r="P220" i="4"/>
  <c r="P3" i="4"/>
  <c r="J31" i="2"/>
  <c r="P255" i="4"/>
  <c r="P253" i="4"/>
  <c r="P141" i="4"/>
  <c r="P251" i="4"/>
  <c r="P144" i="4"/>
  <c r="P136" i="4"/>
  <c r="P128" i="4"/>
  <c r="P147" i="4"/>
  <c r="P139" i="4"/>
  <c r="P131" i="4"/>
  <c r="P254" i="4"/>
  <c r="P145" i="4"/>
  <c r="P137" i="4"/>
  <c r="P129" i="4"/>
  <c r="P252" i="4"/>
  <c r="P148" i="4"/>
  <c r="P140" i="4"/>
  <c r="P132" i="4"/>
  <c r="P46" i="4"/>
  <c r="P54" i="4"/>
  <c r="P62" i="4"/>
  <c r="P142" i="4"/>
  <c r="P158" i="4"/>
  <c r="P174" i="4"/>
  <c r="P184" i="4"/>
  <c r="P290" i="4"/>
  <c r="P118" i="4"/>
  <c r="P126" i="4"/>
  <c r="P134" i="4"/>
  <c r="P146" i="4"/>
  <c r="P162" i="4"/>
  <c r="P225" i="4"/>
  <c r="K31" i="2"/>
  <c r="P271" i="4"/>
  <c r="P263" i="4"/>
  <c r="P268" i="4"/>
  <c r="P266" i="4"/>
  <c r="P257" i="4"/>
  <c r="P264" i="4"/>
  <c r="P181" i="4"/>
  <c r="P173" i="4"/>
  <c r="P165" i="4"/>
  <c r="P157" i="4"/>
  <c r="P149" i="4"/>
  <c r="P273" i="4"/>
  <c r="P262" i="4"/>
  <c r="P176" i="4"/>
  <c r="P168" i="4"/>
  <c r="P160" i="4"/>
  <c r="P152" i="4"/>
  <c r="P269" i="4"/>
  <c r="P260" i="4"/>
  <c r="P258" i="4"/>
  <c r="P179" i="4"/>
  <c r="P171" i="4"/>
  <c r="P163" i="4"/>
  <c r="P155" i="4"/>
  <c r="P265" i="4"/>
  <c r="P177" i="4"/>
  <c r="P169" i="4"/>
  <c r="P161" i="4"/>
  <c r="P153" i="4"/>
  <c r="P272" i="4"/>
  <c r="P261" i="4"/>
  <c r="P180" i="4"/>
  <c r="P172" i="4"/>
  <c r="P164" i="4"/>
  <c r="P156" i="4"/>
  <c r="E31" i="2"/>
  <c r="L31" i="2"/>
  <c r="P223" i="4"/>
  <c r="P222" i="4"/>
  <c r="P40" i="4"/>
  <c r="P32" i="4"/>
  <c r="P24" i="4"/>
  <c r="P16" i="4"/>
  <c r="P8" i="4"/>
  <c r="P43" i="4"/>
  <c r="P35" i="4"/>
  <c r="P27" i="4"/>
  <c r="P221" i="4"/>
  <c r="P9" i="4"/>
  <c r="P25" i="4"/>
  <c r="P192" i="4"/>
  <c r="P226" i="4"/>
  <c r="P248" i="4"/>
  <c r="P270" i="4"/>
  <c r="P45" i="4"/>
  <c r="P47" i="4"/>
  <c r="P49" i="4"/>
  <c r="P53" i="4"/>
  <c r="P55" i="4"/>
  <c r="P57" i="4"/>
  <c r="P61" i="4"/>
  <c r="P143" i="4"/>
  <c r="P159" i="4"/>
  <c r="P175" i="4"/>
  <c r="P185" i="4"/>
  <c r="P256" i="4"/>
  <c r="P278" i="4"/>
  <c r="P114" i="4"/>
  <c r="P119" i="4"/>
  <c r="P122" i="4"/>
  <c r="P127" i="4"/>
  <c r="P130" i="4"/>
  <c r="P135" i="4"/>
  <c r="P138" i="4"/>
  <c r="P150" i="4"/>
  <c r="P166" i="4"/>
  <c r="G31" i="2"/>
  <c r="P279" i="4"/>
  <c r="P199" i="4"/>
  <c r="P191" i="4"/>
  <c r="P183" i="4"/>
  <c r="P277" i="4"/>
  <c r="P275" i="4"/>
  <c r="P197" i="4"/>
  <c r="P190" i="4"/>
  <c r="P284" i="4"/>
  <c r="P282" i="4"/>
  <c r="P204" i="4"/>
  <c r="P202" i="4"/>
  <c r="P195" i="4"/>
  <c r="P188" i="4"/>
  <c r="P186" i="4"/>
  <c r="P280" i="4"/>
  <c r="P193" i="4"/>
  <c r="P285" i="4"/>
  <c r="P276" i="4"/>
  <c r="P274" i="4"/>
  <c r="P198" i="4"/>
  <c r="P189" i="4"/>
  <c r="P182" i="4"/>
  <c r="P283" i="4"/>
  <c r="P203" i="4"/>
  <c r="P196" i="4"/>
  <c r="P194" i="4"/>
  <c r="P187" i="4"/>
  <c r="P224" i="4"/>
  <c r="P56" i="4"/>
  <c r="P48" i="4"/>
  <c r="P59" i="4"/>
  <c r="P51" i="4"/>
  <c r="P117" i="4"/>
  <c r="P133" i="4"/>
  <c r="P154" i="4"/>
  <c r="P170" i="4"/>
  <c r="P287" i="4"/>
  <c r="P215" i="4"/>
  <c r="P207" i="4"/>
  <c r="P288" i="4"/>
  <c r="P286" i="4"/>
  <c r="P213" i="4"/>
  <c r="P206" i="4"/>
  <c r="P218" i="4"/>
  <c r="P211" i="4"/>
  <c r="P291" i="4"/>
  <c r="P209" i="4"/>
  <c r="P214" i="4"/>
  <c r="P205" i="4"/>
  <c r="P219" i="4"/>
  <c r="P212" i="4"/>
  <c r="P210" i="4"/>
  <c r="P208" i="4"/>
  <c r="P259" i="4"/>
  <c r="P281" i="4"/>
  <c r="P247" i="4"/>
  <c r="P246" i="4"/>
  <c r="P244" i="4"/>
  <c r="P242" i="4"/>
  <c r="P120" i="4"/>
  <c r="P112" i="4"/>
  <c r="P249" i="4"/>
  <c r="P123" i="4"/>
  <c r="P115" i="4"/>
  <c r="P243" i="4"/>
  <c r="P121" i="4"/>
  <c r="P113" i="4"/>
  <c r="P250" i="4"/>
  <c r="P124" i="4"/>
  <c r="P116" i="4"/>
  <c r="P44" i="4"/>
  <c r="P50" i="4"/>
  <c r="P52" i="4"/>
  <c r="P58" i="4"/>
  <c r="P60" i="4"/>
  <c r="P151" i="4"/>
  <c r="P167" i="4"/>
  <c r="P201" i="4"/>
  <c r="P217" i="4"/>
  <c r="P245" i="4"/>
  <c r="P267" i="4"/>
  <c r="P289" i="4"/>
  <c r="M38" i="2" l="1" a="1"/>
  <c r="M38" i="2" s="1"/>
  <c r="B4" i="3" s="1" a="1"/>
  <c r="O31" i="2"/>
  <c r="B39" i="3"/>
  <c r="D19" i="4"/>
  <c r="L19" i="4"/>
  <c r="I20" i="4"/>
  <c r="F21" i="4"/>
  <c r="C22" i="4"/>
  <c r="K22" i="4"/>
  <c r="H23" i="4"/>
  <c r="E24" i="4"/>
  <c r="J25" i="4"/>
  <c r="G26" i="4"/>
  <c r="D27" i="4"/>
  <c r="E19" i="4"/>
  <c r="J20" i="4"/>
  <c r="G21" i="4"/>
  <c r="D22" i="4"/>
  <c r="L22" i="4"/>
  <c r="I23" i="4"/>
  <c r="F24" i="4"/>
  <c r="C25" i="4"/>
  <c r="K25" i="4"/>
  <c r="H26" i="4"/>
  <c r="F19" i="4"/>
  <c r="C20" i="4"/>
  <c r="K20" i="4"/>
  <c r="H21" i="4"/>
  <c r="E22" i="4"/>
  <c r="J23" i="4"/>
  <c r="G24" i="4"/>
  <c r="D25" i="4"/>
  <c r="L25" i="4"/>
  <c r="I26" i="4"/>
  <c r="F27" i="4"/>
  <c r="G19" i="4"/>
  <c r="D20" i="4"/>
  <c r="L20" i="4"/>
  <c r="I21" i="4"/>
  <c r="F22" i="4"/>
  <c r="C23" i="4"/>
  <c r="K23" i="4"/>
  <c r="H24" i="4"/>
  <c r="E25" i="4"/>
  <c r="H19" i="4"/>
  <c r="E20" i="4"/>
  <c r="J21" i="4"/>
  <c r="G22" i="4"/>
  <c r="D23" i="4"/>
  <c r="L23" i="4"/>
  <c r="I24" i="4"/>
  <c r="F25" i="4"/>
  <c r="C26" i="4"/>
  <c r="K26" i="4"/>
  <c r="I19" i="4"/>
  <c r="F20" i="4"/>
  <c r="C21" i="4"/>
  <c r="K21" i="4"/>
  <c r="H22" i="4"/>
  <c r="E23" i="4"/>
  <c r="J24" i="4"/>
  <c r="G25" i="4"/>
  <c r="D26" i="4"/>
  <c r="L26" i="4"/>
  <c r="I27" i="4"/>
  <c r="J19" i="4"/>
  <c r="G20" i="4"/>
  <c r="D21" i="4"/>
  <c r="L21" i="4"/>
  <c r="I22" i="4"/>
  <c r="F23" i="4"/>
  <c r="C24" i="4"/>
  <c r="K24" i="4"/>
  <c r="H25" i="4"/>
  <c r="E26" i="4"/>
  <c r="K19" i="4"/>
  <c r="I25" i="4"/>
  <c r="H27" i="4"/>
  <c r="F28" i="4"/>
  <c r="C29" i="4"/>
  <c r="K29" i="4"/>
  <c r="H30" i="4"/>
  <c r="E31" i="4"/>
  <c r="J32" i="4"/>
  <c r="G33" i="4"/>
  <c r="D34" i="4"/>
  <c r="L34" i="4"/>
  <c r="I35" i="4"/>
  <c r="F36" i="4"/>
  <c r="C37" i="4"/>
  <c r="K37" i="4"/>
  <c r="H38" i="4"/>
  <c r="E39" i="4"/>
  <c r="J40" i="4"/>
  <c r="G41" i="4"/>
  <c r="D42" i="4"/>
  <c r="L42" i="4"/>
  <c r="I43" i="4"/>
  <c r="F44" i="4"/>
  <c r="C45" i="4"/>
  <c r="K45" i="4"/>
  <c r="H46" i="4"/>
  <c r="E47" i="4"/>
  <c r="J48" i="4"/>
  <c r="G49" i="4"/>
  <c r="D50" i="4"/>
  <c r="L50" i="4"/>
  <c r="I51" i="4"/>
  <c r="F52" i="4"/>
  <c r="C53" i="4"/>
  <c r="K53" i="4"/>
  <c r="H54" i="4"/>
  <c r="E55" i="4"/>
  <c r="J56" i="4"/>
  <c r="G57" i="4"/>
  <c r="D58" i="4"/>
  <c r="L58" i="4"/>
  <c r="I59" i="4"/>
  <c r="F60" i="4"/>
  <c r="C61" i="4"/>
  <c r="K61" i="4"/>
  <c r="H62" i="4"/>
  <c r="E63" i="4"/>
  <c r="J64" i="4"/>
  <c r="G65" i="4"/>
  <c r="D66" i="4"/>
  <c r="L66" i="4"/>
  <c r="I67" i="4"/>
  <c r="F68" i="4"/>
  <c r="C69" i="4"/>
  <c r="K69" i="4"/>
  <c r="H70" i="4"/>
  <c r="E71" i="4"/>
  <c r="J72" i="4"/>
  <c r="G73" i="4"/>
  <c r="D74" i="4"/>
  <c r="L74" i="4"/>
  <c r="I75" i="4"/>
  <c r="F76" i="4"/>
  <c r="C77" i="4"/>
  <c r="K77" i="4"/>
  <c r="H78" i="4"/>
  <c r="E79" i="4"/>
  <c r="J80" i="4"/>
  <c r="J22" i="4"/>
  <c r="J28" i="4"/>
  <c r="G29" i="4"/>
  <c r="D30" i="4"/>
  <c r="L30" i="4"/>
  <c r="I31" i="4"/>
  <c r="F32" i="4"/>
  <c r="C33" i="4"/>
  <c r="K33" i="4"/>
  <c r="H34" i="4"/>
  <c r="E35" i="4"/>
  <c r="J36" i="4"/>
  <c r="G37" i="4"/>
  <c r="D38" i="4"/>
  <c r="L38" i="4"/>
  <c r="I39" i="4"/>
  <c r="F40" i="4"/>
  <c r="C41" i="4"/>
  <c r="K41" i="4"/>
  <c r="H42" i="4"/>
  <c r="E43" i="4"/>
  <c r="J44" i="4"/>
  <c r="G45" i="4"/>
  <c r="D46" i="4"/>
  <c r="L46" i="4"/>
  <c r="I47" i="4"/>
  <c r="F48" i="4"/>
  <c r="C49" i="4"/>
  <c r="K49" i="4"/>
  <c r="H50" i="4"/>
  <c r="E51" i="4"/>
  <c r="J52" i="4"/>
  <c r="G53" i="4"/>
  <c r="D54" i="4"/>
  <c r="L54" i="4"/>
  <c r="I55" i="4"/>
  <c r="F56" i="4"/>
  <c r="C57" i="4"/>
  <c r="K57" i="4"/>
  <c r="H58" i="4"/>
  <c r="E59" i="4"/>
  <c r="J60" i="4"/>
  <c r="G61" i="4"/>
  <c r="D62" i="4"/>
  <c r="L62" i="4"/>
  <c r="I63" i="4"/>
  <c r="F64" i="4"/>
  <c r="C65" i="4"/>
  <c r="K65" i="4"/>
  <c r="H66" i="4"/>
  <c r="E67" i="4"/>
  <c r="J68" i="4"/>
  <c r="G69" i="4"/>
  <c r="D70" i="4"/>
  <c r="L70" i="4"/>
  <c r="I71" i="4"/>
  <c r="F72" i="4"/>
  <c r="C73" i="4"/>
  <c r="K73" i="4"/>
  <c r="H74" i="4"/>
  <c r="E75" i="4"/>
  <c r="J76" i="4"/>
  <c r="G77" i="4"/>
  <c r="D78" i="4"/>
  <c r="L78" i="4"/>
  <c r="I79" i="4"/>
  <c r="F80" i="4"/>
  <c r="C81" i="4"/>
  <c r="C19" i="4"/>
  <c r="F26" i="4"/>
  <c r="C28" i="4"/>
  <c r="L31" i="4"/>
  <c r="L32" i="4"/>
  <c r="L33" i="4"/>
  <c r="K34" i="4"/>
  <c r="K35" i="4"/>
  <c r="K36" i="4"/>
  <c r="J37" i="4"/>
  <c r="J38" i="4"/>
  <c r="J39" i="4"/>
  <c r="I40" i="4"/>
  <c r="I41" i="4"/>
  <c r="I42" i="4"/>
  <c r="H43" i="4"/>
  <c r="H44" i="4"/>
  <c r="H45" i="4"/>
  <c r="G46" i="4"/>
  <c r="G47" i="4"/>
  <c r="G48" i="4"/>
  <c r="F49" i="4"/>
  <c r="F50" i="4"/>
  <c r="F51" i="4"/>
  <c r="E52" i="4"/>
  <c r="E53" i="4"/>
  <c r="E54" i="4"/>
  <c r="D55" i="4"/>
  <c r="D56" i="4"/>
  <c r="D57" i="4"/>
  <c r="C58" i="4"/>
  <c r="C59" i="4"/>
  <c r="C60" i="4"/>
  <c r="L63" i="4"/>
  <c r="L64" i="4"/>
  <c r="L65" i="4"/>
  <c r="K66" i="4"/>
  <c r="K67" i="4"/>
  <c r="K68" i="4"/>
  <c r="J69" i="4"/>
  <c r="J70" i="4"/>
  <c r="J71" i="4"/>
  <c r="I72" i="4"/>
  <c r="I73" i="4"/>
  <c r="I74" i="4"/>
  <c r="H75" i="4"/>
  <c r="H76" i="4"/>
  <c r="H77" i="4"/>
  <c r="G78" i="4"/>
  <c r="G79" i="4"/>
  <c r="G80" i="4"/>
  <c r="F81" i="4"/>
  <c r="C82" i="4"/>
  <c r="K82" i="4"/>
  <c r="H83" i="4"/>
  <c r="E84" i="4"/>
  <c r="J85" i="4"/>
  <c r="G86" i="4"/>
  <c r="D87" i="4"/>
  <c r="L87" i="4"/>
  <c r="I88" i="4"/>
  <c r="F89" i="4"/>
  <c r="C90" i="4"/>
  <c r="K90" i="4"/>
  <c r="H91" i="4"/>
  <c r="E92" i="4"/>
  <c r="J93" i="4"/>
  <c r="G94" i="4"/>
  <c r="D95" i="4"/>
  <c r="L95" i="4"/>
  <c r="I96" i="4"/>
  <c r="H20" i="4"/>
  <c r="J26" i="4"/>
  <c r="D28" i="4"/>
  <c r="D29" i="4"/>
  <c r="C30" i="4"/>
  <c r="C31" i="4"/>
  <c r="C32" i="4"/>
  <c r="L35" i="4"/>
  <c r="L36" i="4"/>
  <c r="L37" i="4"/>
  <c r="K38" i="4"/>
  <c r="K39" i="4"/>
  <c r="K40" i="4"/>
  <c r="J41" i="4"/>
  <c r="J42" i="4"/>
  <c r="J43" i="4"/>
  <c r="I44" i="4"/>
  <c r="I45" i="4"/>
  <c r="I46" i="4"/>
  <c r="H47" i="4"/>
  <c r="H48" i="4"/>
  <c r="H49" i="4"/>
  <c r="G50" i="4"/>
  <c r="G51" i="4"/>
  <c r="G52" i="4"/>
  <c r="F53" i="4"/>
  <c r="F54" i="4"/>
  <c r="F55" i="4"/>
  <c r="E56" i="4"/>
  <c r="E57" i="4"/>
  <c r="E58" i="4"/>
  <c r="D59" i="4"/>
  <c r="D60" i="4"/>
  <c r="D61" i="4"/>
  <c r="C62" i="4"/>
  <c r="C63" i="4"/>
  <c r="C64" i="4"/>
  <c r="L67" i="4"/>
  <c r="L68" i="4"/>
  <c r="L69" i="4"/>
  <c r="K70" i="4"/>
  <c r="K71" i="4"/>
  <c r="K72" i="4"/>
  <c r="J73" i="4"/>
  <c r="J74" i="4"/>
  <c r="J75" i="4"/>
  <c r="I76" i="4"/>
  <c r="I77" i="4"/>
  <c r="I78" i="4"/>
  <c r="H79" i="4"/>
  <c r="H80" i="4"/>
  <c r="G81" i="4"/>
  <c r="D82" i="4"/>
  <c r="L82" i="4"/>
  <c r="I83" i="4"/>
  <c r="F84" i="4"/>
  <c r="C85" i="4"/>
  <c r="K85" i="4"/>
  <c r="H86" i="4"/>
  <c r="E87" i="4"/>
  <c r="J88" i="4"/>
  <c r="G89" i="4"/>
  <c r="D90" i="4"/>
  <c r="L90" i="4"/>
  <c r="I91" i="4"/>
  <c r="F92" i="4"/>
  <c r="C93" i="4"/>
  <c r="K93" i="4"/>
  <c r="H94" i="4"/>
  <c r="E95" i="4"/>
  <c r="J96" i="4"/>
  <c r="E21" i="4"/>
  <c r="C27" i="4"/>
  <c r="E28" i="4"/>
  <c r="E29" i="4"/>
  <c r="E30" i="4"/>
  <c r="D31" i="4"/>
  <c r="D32" i="4"/>
  <c r="D33" i="4"/>
  <c r="C34" i="4"/>
  <c r="C35" i="4"/>
  <c r="C36" i="4"/>
  <c r="L39" i="4"/>
  <c r="L40" i="4"/>
  <c r="L41" i="4"/>
  <c r="K42" i="4"/>
  <c r="K43" i="4"/>
  <c r="K44" i="4"/>
  <c r="J45" i="4"/>
  <c r="J46" i="4"/>
  <c r="J47" i="4"/>
  <c r="I48" i="4"/>
  <c r="I49" i="4"/>
  <c r="I50" i="4"/>
  <c r="H51" i="4"/>
  <c r="H52" i="4"/>
  <c r="H53" i="4"/>
  <c r="G54" i="4"/>
  <c r="G55" i="4"/>
  <c r="G56" i="4"/>
  <c r="F57" i="4"/>
  <c r="F58" i="4"/>
  <c r="F59" i="4"/>
  <c r="E60" i="4"/>
  <c r="E61" i="4"/>
  <c r="E62" i="4"/>
  <c r="D63" i="4"/>
  <c r="D64" i="4"/>
  <c r="D65" i="4"/>
  <c r="C66" i="4"/>
  <c r="C67" i="4"/>
  <c r="C68" i="4"/>
  <c r="L71" i="4"/>
  <c r="L72" i="4"/>
  <c r="L73" i="4"/>
  <c r="K74" i="4"/>
  <c r="K75" i="4"/>
  <c r="K76" i="4"/>
  <c r="J77" i="4"/>
  <c r="J78" i="4"/>
  <c r="J79" i="4"/>
  <c r="I80" i="4"/>
  <c r="H81" i="4"/>
  <c r="E82" i="4"/>
  <c r="J83" i="4"/>
  <c r="G84" i="4"/>
  <c r="D85" i="4"/>
  <c r="L85" i="4"/>
  <c r="I86" i="4"/>
  <c r="F87" i="4"/>
  <c r="C88" i="4"/>
  <c r="K88" i="4"/>
  <c r="H89" i="4"/>
  <c r="E90" i="4"/>
  <c r="J91" i="4"/>
  <c r="G92" i="4"/>
  <c r="D93" i="4"/>
  <c r="E27" i="4"/>
  <c r="G28" i="4"/>
  <c r="F29" i="4"/>
  <c r="F30" i="4"/>
  <c r="F31" i="4"/>
  <c r="E32" i="4"/>
  <c r="E33" i="4"/>
  <c r="E34" i="4"/>
  <c r="D35" i="4"/>
  <c r="D36" i="4"/>
  <c r="D37" i="4"/>
  <c r="C38" i="4"/>
  <c r="C39" i="4"/>
  <c r="C40" i="4"/>
  <c r="L43" i="4"/>
  <c r="L44" i="4"/>
  <c r="L45" i="4"/>
  <c r="K46" i="4"/>
  <c r="K47" i="4"/>
  <c r="K48" i="4"/>
  <c r="J49" i="4"/>
  <c r="J50" i="4"/>
  <c r="J51" i="4"/>
  <c r="I52" i="4"/>
  <c r="I53" i="4"/>
  <c r="I54" i="4"/>
  <c r="H55" i="4"/>
  <c r="H56" i="4"/>
  <c r="H57" i="4"/>
  <c r="G58" i="4"/>
  <c r="G59" i="4"/>
  <c r="G60" i="4"/>
  <c r="F61" i="4"/>
  <c r="F62" i="4"/>
  <c r="F63" i="4"/>
  <c r="E64" i="4"/>
  <c r="E65" i="4"/>
  <c r="E66" i="4"/>
  <c r="D67" i="4"/>
  <c r="D68" i="4"/>
  <c r="D69" i="4"/>
  <c r="C70" i="4"/>
  <c r="C71" i="4"/>
  <c r="C72" i="4"/>
  <c r="L75" i="4"/>
  <c r="L76" i="4"/>
  <c r="L77" i="4"/>
  <c r="K78" i="4"/>
  <c r="K79" i="4"/>
  <c r="K80" i="4"/>
  <c r="I81" i="4"/>
  <c r="F82" i="4"/>
  <c r="C83" i="4"/>
  <c r="K83" i="4"/>
  <c r="H84" i="4"/>
  <c r="E85" i="4"/>
  <c r="J86" i="4"/>
  <c r="G87" i="4"/>
  <c r="D88" i="4"/>
  <c r="L88" i="4"/>
  <c r="I89" i="4"/>
  <c r="F90" i="4"/>
  <c r="G23" i="4"/>
  <c r="G27" i="4"/>
  <c r="H28" i="4"/>
  <c r="H29" i="4"/>
  <c r="G30" i="4"/>
  <c r="G31" i="4"/>
  <c r="G32" i="4"/>
  <c r="F33" i="4"/>
  <c r="F34" i="4"/>
  <c r="F35" i="4"/>
  <c r="E36" i="4"/>
  <c r="E37" i="4"/>
  <c r="E38" i="4"/>
  <c r="D39" i="4"/>
  <c r="D40" i="4"/>
  <c r="D41" i="4"/>
  <c r="C42" i="4"/>
  <c r="C43" i="4"/>
  <c r="C44" i="4"/>
  <c r="L47" i="4"/>
  <c r="L48" i="4"/>
  <c r="L49" i="4"/>
  <c r="K50" i="4"/>
  <c r="K51" i="4"/>
  <c r="K52" i="4"/>
  <c r="J53" i="4"/>
  <c r="J54" i="4"/>
  <c r="J55" i="4"/>
  <c r="I56" i="4"/>
  <c r="I57" i="4"/>
  <c r="I58" i="4"/>
  <c r="H59" i="4"/>
  <c r="H60" i="4"/>
  <c r="H61" i="4"/>
  <c r="G62" i="4"/>
  <c r="G63" i="4"/>
  <c r="G64" i="4"/>
  <c r="F65" i="4"/>
  <c r="F66" i="4"/>
  <c r="F67" i="4"/>
  <c r="E68" i="4"/>
  <c r="E69" i="4"/>
  <c r="E70" i="4"/>
  <c r="D71" i="4"/>
  <c r="D72" i="4"/>
  <c r="D73" i="4"/>
  <c r="C74" i="4"/>
  <c r="C75" i="4"/>
  <c r="C76" i="4"/>
  <c r="L79" i="4"/>
  <c r="L80" i="4"/>
  <c r="J81" i="4"/>
  <c r="G82" i="4"/>
  <c r="D83" i="4"/>
  <c r="D24" i="4"/>
  <c r="J27" i="4"/>
  <c r="I28" i="4"/>
  <c r="I29" i="4"/>
  <c r="I30" i="4"/>
  <c r="H31" i="4"/>
  <c r="H32" i="4"/>
  <c r="H33" i="4"/>
  <c r="G34" i="4"/>
  <c r="G35" i="4"/>
  <c r="G36" i="4"/>
  <c r="F37" i="4"/>
  <c r="F38" i="4"/>
  <c r="F39" i="4"/>
  <c r="E40" i="4"/>
  <c r="E41" i="4"/>
  <c r="E42" i="4"/>
  <c r="D43" i="4"/>
  <c r="D44" i="4"/>
  <c r="D45" i="4"/>
  <c r="C46" i="4"/>
  <c r="C47" i="4"/>
  <c r="C48" i="4"/>
  <c r="L51" i="4"/>
  <c r="L52" i="4"/>
  <c r="L53" i="4"/>
  <c r="K54" i="4"/>
  <c r="K55" i="4"/>
  <c r="K56" i="4"/>
  <c r="J57" i="4"/>
  <c r="J58" i="4"/>
  <c r="J59" i="4"/>
  <c r="I60" i="4"/>
  <c r="I61" i="4"/>
  <c r="I62" i="4"/>
  <c r="H63" i="4"/>
  <c r="H64" i="4"/>
  <c r="H65" i="4"/>
  <c r="G66" i="4"/>
  <c r="G67" i="4"/>
  <c r="G68" i="4"/>
  <c r="F69" i="4"/>
  <c r="F70" i="4"/>
  <c r="F71" i="4"/>
  <c r="E72" i="4"/>
  <c r="E73" i="4"/>
  <c r="E74" i="4"/>
  <c r="D75" i="4"/>
  <c r="D76" i="4"/>
  <c r="D77" i="4"/>
  <c r="C78" i="4"/>
  <c r="C79" i="4"/>
  <c r="C80" i="4"/>
  <c r="K81" i="4"/>
  <c r="H82" i="4"/>
  <c r="E83" i="4"/>
  <c r="J84" i="4"/>
  <c r="G85" i="4"/>
  <c r="D86" i="4"/>
  <c r="L86" i="4"/>
  <c r="I87" i="4"/>
  <c r="F88" i="4"/>
  <c r="C89" i="4"/>
  <c r="K89" i="4"/>
  <c r="H90" i="4"/>
  <c r="E91" i="4"/>
  <c r="J92" i="4"/>
  <c r="G93" i="4"/>
  <c r="L24" i="4"/>
  <c r="J30" i="4"/>
  <c r="I34" i="4"/>
  <c r="G38" i="4"/>
  <c r="F42" i="4"/>
  <c r="E46" i="4"/>
  <c r="C50" i="4"/>
  <c r="L57" i="4"/>
  <c r="J61" i="4"/>
  <c r="K30" i="4"/>
  <c r="J34" i="4"/>
  <c r="I38" i="4"/>
  <c r="G42" i="4"/>
  <c r="F46" i="4"/>
  <c r="E50" i="4"/>
  <c r="C54" i="4"/>
  <c r="L61" i="4"/>
  <c r="J65" i="4"/>
  <c r="I69" i="4"/>
  <c r="H73" i="4"/>
  <c r="F77" i="4"/>
  <c r="E81" i="4"/>
  <c r="C84" i="4"/>
  <c r="C86" i="4"/>
  <c r="K87" i="4"/>
  <c r="L89" i="4"/>
  <c r="G91" i="4"/>
  <c r="L92" i="4"/>
  <c r="D94" i="4"/>
  <c r="C95" i="4"/>
  <c r="D96" i="4"/>
  <c r="C97" i="4"/>
  <c r="K97" i="4"/>
  <c r="H98" i="4"/>
  <c r="E99" i="4"/>
  <c r="J100" i="4"/>
  <c r="G101" i="4"/>
  <c r="D102" i="4"/>
  <c r="L102" i="4"/>
  <c r="I103" i="4"/>
  <c r="F104" i="4"/>
  <c r="C105" i="4"/>
  <c r="K105" i="4"/>
  <c r="H106" i="4"/>
  <c r="E107" i="4"/>
  <c r="J108" i="4"/>
  <c r="G109" i="4"/>
  <c r="D110" i="4"/>
  <c r="L110" i="4"/>
  <c r="I111" i="4"/>
  <c r="F112" i="4"/>
  <c r="C113" i="4"/>
  <c r="K113" i="4"/>
  <c r="H114" i="4"/>
  <c r="E115" i="4"/>
  <c r="J116" i="4"/>
  <c r="G117" i="4"/>
  <c r="D118" i="4"/>
  <c r="L118" i="4"/>
  <c r="I119" i="4"/>
  <c r="F120" i="4"/>
  <c r="C121" i="4"/>
  <c r="K121" i="4"/>
  <c r="H122" i="4"/>
  <c r="E123" i="4"/>
  <c r="J124" i="4"/>
  <c r="G125" i="4"/>
  <c r="D126" i="4"/>
  <c r="L126" i="4"/>
  <c r="I127" i="4"/>
  <c r="F128" i="4"/>
  <c r="C129" i="4"/>
  <c r="K129" i="4"/>
  <c r="H130" i="4"/>
  <c r="E131" i="4"/>
  <c r="J132" i="4"/>
  <c r="G133" i="4"/>
  <c r="D134" i="4"/>
  <c r="L134" i="4"/>
  <c r="I135" i="4"/>
  <c r="F136" i="4"/>
  <c r="C137" i="4"/>
  <c r="K137" i="4"/>
  <c r="H138" i="4"/>
  <c r="E139" i="4"/>
  <c r="K27" i="4"/>
  <c r="J31" i="4"/>
  <c r="H35" i="4"/>
  <c r="G39" i="4"/>
  <c r="F43" i="4"/>
  <c r="D47" i="4"/>
  <c r="C51" i="4"/>
  <c r="K58" i="4"/>
  <c r="J62" i="4"/>
  <c r="L27" i="4"/>
  <c r="K31" i="4"/>
  <c r="J35" i="4"/>
  <c r="H39" i="4"/>
  <c r="G43" i="4"/>
  <c r="F47" i="4"/>
  <c r="D51" i="4"/>
  <c r="C55" i="4"/>
  <c r="K62" i="4"/>
  <c r="J66" i="4"/>
  <c r="I70" i="4"/>
  <c r="G74" i="4"/>
  <c r="F78" i="4"/>
  <c r="I84" i="4"/>
  <c r="F86" i="4"/>
  <c r="G88" i="4"/>
  <c r="G90" i="4"/>
  <c r="L91" i="4"/>
  <c r="F93" i="4"/>
  <c r="F94" i="4"/>
  <c r="G95" i="4"/>
  <c r="F96" i="4"/>
  <c r="E97" i="4"/>
  <c r="J98" i="4"/>
  <c r="G99" i="4"/>
  <c r="D100" i="4"/>
  <c r="L100" i="4"/>
  <c r="I101" i="4"/>
  <c r="F102" i="4"/>
  <c r="C103" i="4"/>
  <c r="K103" i="4"/>
  <c r="H104" i="4"/>
  <c r="E105" i="4"/>
  <c r="J106" i="4"/>
  <c r="G107" i="4"/>
  <c r="D108" i="4"/>
  <c r="L108" i="4"/>
  <c r="I109" i="4"/>
  <c r="F110" i="4"/>
  <c r="C111" i="4"/>
  <c r="K111" i="4"/>
  <c r="H112" i="4"/>
  <c r="E113" i="4"/>
  <c r="J114" i="4"/>
  <c r="G115" i="4"/>
  <c r="D116" i="4"/>
  <c r="L116" i="4"/>
  <c r="I117" i="4"/>
  <c r="F118" i="4"/>
  <c r="C119" i="4"/>
  <c r="K119" i="4"/>
  <c r="H120" i="4"/>
  <c r="E121" i="4"/>
  <c r="J122" i="4"/>
  <c r="G123" i="4"/>
  <c r="D124" i="4"/>
  <c r="L124" i="4"/>
  <c r="I125" i="4"/>
  <c r="F126" i="4"/>
  <c r="C127" i="4"/>
  <c r="K127" i="4"/>
  <c r="H128" i="4"/>
  <c r="E129" i="4"/>
  <c r="J130" i="4"/>
  <c r="G131" i="4"/>
  <c r="D132" i="4"/>
  <c r="L132" i="4"/>
  <c r="I133" i="4"/>
  <c r="F134" i="4"/>
  <c r="C135" i="4"/>
  <c r="K135" i="4"/>
  <c r="H136" i="4"/>
  <c r="E137" i="4"/>
  <c r="J138" i="4"/>
  <c r="G139" i="4"/>
  <c r="K28" i="4"/>
  <c r="I32" i="4"/>
  <c r="H36" i="4"/>
  <c r="G40" i="4"/>
  <c r="E44" i="4"/>
  <c r="D48" i="4"/>
  <c r="C52" i="4"/>
  <c r="L55" i="4"/>
  <c r="K59" i="4"/>
  <c r="J63" i="4"/>
  <c r="H67" i="4"/>
  <c r="G71" i="4"/>
  <c r="F75" i="4"/>
  <c r="D79" i="4"/>
  <c r="I82" i="4"/>
  <c r="K84" i="4"/>
  <c r="K86" i="4"/>
  <c r="H88" i="4"/>
  <c r="I90" i="4"/>
  <c r="C92" i="4"/>
  <c r="H93" i="4"/>
  <c r="I94" i="4"/>
  <c r="H95" i="4"/>
  <c r="G96" i="4"/>
  <c r="F97" i="4"/>
  <c r="C98" i="4"/>
  <c r="K98" i="4"/>
  <c r="H99" i="4"/>
  <c r="E100" i="4"/>
  <c r="J101" i="4"/>
  <c r="G102" i="4"/>
  <c r="D103" i="4"/>
  <c r="L103" i="4"/>
  <c r="I104" i="4"/>
  <c r="F105" i="4"/>
  <c r="C106" i="4"/>
  <c r="K106" i="4"/>
  <c r="H107" i="4"/>
  <c r="E108" i="4"/>
  <c r="J109" i="4"/>
  <c r="G110" i="4"/>
  <c r="D111" i="4"/>
  <c r="L111" i="4"/>
  <c r="I112" i="4"/>
  <c r="F113" i="4"/>
  <c r="C114" i="4"/>
  <c r="K114" i="4"/>
  <c r="H115" i="4"/>
  <c r="E116" i="4"/>
  <c r="J117" i="4"/>
  <c r="G118" i="4"/>
  <c r="D119" i="4"/>
  <c r="L119" i="4"/>
  <c r="I120" i="4"/>
  <c r="F121" i="4"/>
  <c r="C122" i="4"/>
  <c r="K122" i="4"/>
  <c r="H123" i="4"/>
  <c r="E124" i="4"/>
  <c r="J125" i="4"/>
  <c r="G126" i="4"/>
  <c r="D127" i="4"/>
  <c r="L127" i="4"/>
  <c r="I128" i="4"/>
  <c r="F129" i="4"/>
  <c r="C130" i="4"/>
  <c r="K130" i="4"/>
  <c r="H131" i="4"/>
  <c r="E132" i="4"/>
  <c r="J133" i="4"/>
  <c r="G134" i="4"/>
  <c r="D135" i="4"/>
  <c r="L135" i="4"/>
  <c r="I136" i="4"/>
  <c r="L28" i="4"/>
  <c r="K32" i="4"/>
  <c r="I36" i="4"/>
  <c r="H40" i="4"/>
  <c r="G44" i="4"/>
  <c r="E48" i="4"/>
  <c r="D52" i="4"/>
  <c r="C56" i="4"/>
  <c r="L59" i="4"/>
  <c r="K63" i="4"/>
  <c r="J67" i="4"/>
  <c r="H71" i="4"/>
  <c r="G75" i="4"/>
  <c r="F79" i="4"/>
  <c r="J82" i="4"/>
  <c r="L84" i="4"/>
  <c r="J90" i="4"/>
  <c r="D92" i="4"/>
  <c r="I93" i="4"/>
  <c r="J94" i="4"/>
  <c r="I95" i="4"/>
  <c r="H96" i="4"/>
  <c r="G97" i="4"/>
  <c r="D98" i="4"/>
  <c r="L98" i="4"/>
  <c r="I99" i="4"/>
  <c r="F100" i="4"/>
  <c r="C101" i="4"/>
  <c r="K101" i="4"/>
  <c r="H102" i="4"/>
  <c r="E103" i="4"/>
  <c r="J104" i="4"/>
  <c r="G105" i="4"/>
  <c r="D106" i="4"/>
  <c r="L106" i="4"/>
  <c r="I107" i="4"/>
  <c r="F108" i="4"/>
  <c r="C109" i="4"/>
  <c r="K109" i="4"/>
  <c r="H110" i="4"/>
  <c r="E111" i="4"/>
  <c r="J112" i="4"/>
  <c r="G113" i="4"/>
  <c r="D114" i="4"/>
  <c r="L114" i="4"/>
  <c r="I115" i="4"/>
  <c r="F116" i="4"/>
  <c r="C117" i="4"/>
  <c r="K117" i="4"/>
  <c r="H118" i="4"/>
  <c r="E119" i="4"/>
  <c r="J120" i="4"/>
  <c r="G121" i="4"/>
  <c r="D122" i="4"/>
  <c r="L122" i="4"/>
  <c r="I123" i="4"/>
  <c r="F124" i="4"/>
  <c r="C125" i="4"/>
  <c r="K125" i="4"/>
  <c r="H126" i="4"/>
  <c r="E127" i="4"/>
  <c r="J128" i="4"/>
  <c r="G129" i="4"/>
  <c r="D130" i="4"/>
  <c r="L130" i="4"/>
  <c r="I131" i="4"/>
  <c r="F132" i="4"/>
  <c r="C133" i="4"/>
  <c r="K133" i="4"/>
  <c r="H134" i="4"/>
  <c r="E135" i="4"/>
  <c r="J136" i="4"/>
  <c r="G137" i="4"/>
  <c r="D138" i="4"/>
  <c r="L138" i="4"/>
  <c r="I139" i="4"/>
  <c r="F140" i="4"/>
  <c r="C141" i="4"/>
  <c r="I33" i="4"/>
  <c r="D49" i="4"/>
  <c r="I64" i="4"/>
  <c r="G72" i="4"/>
  <c r="D80" i="4"/>
  <c r="F85" i="4"/>
  <c r="D89" i="4"/>
  <c r="H92" i="4"/>
  <c r="K94" i="4"/>
  <c r="K96" i="4"/>
  <c r="E98" i="4"/>
  <c r="J99" i="4"/>
  <c r="D101" i="4"/>
  <c r="I102" i="4"/>
  <c r="C104" i="4"/>
  <c r="H105" i="4"/>
  <c r="G108" i="4"/>
  <c r="L109" i="4"/>
  <c r="F111" i="4"/>
  <c r="K112" i="4"/>
  <c r="E114" i="4"/>
  <c r="J115" i="4"/>
  <c r="D117" i="4"/>
  <c r="I118" i="4"/>
  <c r="C120" i="4"/>
  <c r="H121" i="4"/>
  <c r="G124" i="4"/>
  <c r="L125" i="4"/>
  <c r="F127" i="4"/>
  <c r="K128" i="4"/>
  <c r="E130" i="4"/>
  <c r="J131" i="4"/>
  <c r="D133" i="4"/>
  <c r="I134" i="4"/>
  <c r="C136" i="4"/>
  <c r="F137" i="4"/>
  <c r="G138" i="4"/>
  <c r="J139" i="4"/>
  <c r="I140" i="4"/>
  <c r="G141" i="4"/>
  <c r="D142" i="4"/>
  <c r="L142" i="4"/>
  <c r="I143" i="4"/>
  <c r="F144" i="4"/>
  <c r="C145" i="4"/>
  <c r="K145" i="4"/>
  <c r="H146" i="4"/>
  <c r="E147" i="4"/>
  <c r="J148" i="4"/>
  <c r="G149" i="4"/>
  <c r="D150" i="4"/>
  <c r="L150" i="4"/>
  <c r="I151" i="4"/>
  <c r="F152" i="4"/>
  <c r="C153" i="4"/>
  <c r="K153" i="4"/>
  <c r="H154" i="4"/>
  <c r="E155" i="4"/>
  <c r="J156" i="4"/>
  <c r="G157" i="4"/>
  <c r="D158" i="4"/>
  <c r="L158" i="4"/>
  <c r="I159" i="4"/>
  <c r="F160" i="4"/>
  <c r="C161" i="4"/>
  <c r="K161" i="4"/>
  <c r="H162" i="4"/>
  <c r="E163" i="4"/>
  <c r="J164" i="4"/>
  <c r="G165" i="4"/>
  <c r="D166" i="4"/>
  <c r="L166" i="4"/>
  <c r="I167" i="4"/>
  <c r="F168" i="4"/>
  <c r="C169" i="4"/>
  <c r="K169" i="4"/>
  <c r="H170" i="4"/>
  <c r="E171" i="4"/>
  <c r="J172" i="4"/>
  <c r="G173" i="4"/>
  <c r="J33" i="4"/>
  <c r="E49" i="4"/>
  <c r="K64" i="4"/>
  <c r="H72" i="4"/>
  <c r="E80" i="4"/>
  <c r="H85" i="4"/>
  <c r="E89" i="4"/>
  <c r="I92" i="4"/>
  <c r="L94" i="4"/>
  <c r="L96" i="4"/>
  <c r="F98" i="4"/>
  <c r="K99" i="4"/>
  <c r="E101" i="4"/>
  <c r="J102" i="4"/>
  <c r="D104" i="4"/>
  <c r="I105" i="4"/>
  <c r="C107" i="4"/>
  <c r="H108" i="4"/>
  <c r="G111" i="4"/>
  <c r="L112" i="4"/>
  <c r="F114" i="4"/>
  <c r="K115" i="4"/>
  <c r="E117" i="4"/>
  <c r="J118" i="4"/>
  <c r="D120" i="4"/>
  <c r="I121" i="4"/>
  <c r="C123" i="4"/>
  <c r="H124" i="4"/>
  <c r="G127" i="4"/>
  <c r="L128" i="4"/>
  <c r="F130" i="4"/>
  <c r="K131" i="4"/>
  <c r="E133" i="4"/>
  <c r="J134" i="4"/>
  <c r="D136" i="4"/>
  <c r="H137" i="4"/>
  <c r="I138" i="4"/>
  <c r="K139" i="4"/>
  <c r="J140" i="4"/>
  <c r="H141" i="4"/>
  <c r="E142" i="4"/>
  <c r="J143" i="4"/>
  <c r="G144" i="4"/>
  <c r="D145" i="4"/>
  <c r="L145" i="4"/>
  <c r="I146" i="4"/>
  <c r="F147" i="4"/>
  <c r="C148" i="4"/>
  <c r="K148" i="4"/>
  <c r="H149" i="4"/>
  <c r="E150" i="4"/>
  <c r="J151" i="4"/>
  <c r="G152" i="4"/>
  <c r="D153" i="4"/>
  <c r="L153" i="4"/>
  <c r="I154" i="4"/>
  <c r="F155" i="4"/>
  <c r="C156" i="4"/>
  <c r="K156" i="4"/>
  <c r="H157" i="4"/>
  <c r="E158" i="4"/>
  <c r="J159" i="4"/>
  <c r="G160" i="4"/>
  <c r="D161" i="4"/>
  <c r="L161" i="4"/>
  <c r="I162" i="4"/>
  <c r="F163" i="4"/>
  <c r="C164" i="4"/>
  <c r="K164" i="4"/>
  <c r="H165" i="4"/>
  <c r="E166" i="4"/>
  <c r="J167" i="4"/>
  <c r="G168" i="4"/>
  <c r="D169" i="4"/>
  <c r="L169" i="4"/>
  <c r="I170" i="4"/>
  <c r="F171" i="4"/>
  <c r="C172" i="4"/>
  <c r="H37" i="4"/>
  <c r="I65" i="4"/>
  <c r="F73" i="4"/>
  <c r="D81" i="4"/>
  <c r="I85" i="4"/>
  <c r="J89" i="4"/>
  <c r="K92" i="4"/>
  <c r="G98" i="4"/>
  <c r="L99" i="4"/>
  <c r="F101" i="4"/>
  <c r="K102" i="4"/>
  <c r="E104" i="4"/>
  <c r="J105" i="4"/>
  <c r="D107" i="4"/>
  <c r="I108" i="4"/>
  <c r="C110" i="4"/>
  <c r="H111" i="4"/>
  <c r="G114" i="4"/>
  <c r="L115" i="4"/>
  <c r="F117" i="4"/>
  <c r="K118" i="4"/>
  <c r="E120" i="4"/>
  <c r="J121" i="4"/>
  <c r="D123" i="4"/>
  <c r="I124" i="4"/>
  <c r="C126" i="4"/>
  <c r="H127" i="4"/>
  <c r="G130" i="4"/>
  <c r="L131" i="4"/>
  <c r="F133" i="4"/>
  <c r="K134" i="4"/>
  <c r="E136" i="4"/>
  <c r="I137" i="4"/>
  <c r="K138" i="4"/>
  <c r="L139" i="4"/>
  <c r="K140" i="4"/>
  <c r="I141" i="4"/>
  <c r="F142" i="4"/>
  <c r="C143" i="4"/>
  <c r="K143" i="4"/>
  <c r="H144" i="4"/>
  <c r="E145" i="4"/>
  <c r="J146" i="4"/>
  <c r="G147" i="4"/>
  <c r="D148" i="4"/>
  <c r="L148" i="4"/>
  <c r="I149" i="4"/>
  <c r="F150" i="4"/>
  <c r="C151" i="4"/>
  <c r="K151" i="4"/>
  <c r="H152" i="4"/>
  <c r="E153" i="4"/>
  <c r="J154" i="4"/>
  <c r="G155" i="4"/>
  <c r="D156" i="4"/>
  <c r="L156" i="4"/>
  <c r="I157" i="4"/>
  <c r="F158" i="4"/>
  <c r="C159" i="4"/>
  <c r="K159" i="4"/>
  <c r="H160" i="4"/>
  <c r="E161" i="4"/>
  <c r="J162" i="4"/>
  <c r="G163" i="4"/>
  <c r="D164" i="4"/>
  <c r="L164" i="4"/>
  <c r="I165" i="4"/>
  <c r="F166" i="4"/>
  <c r="C167" i="4"/>
  <c r="K167" i="4"/>
  <c r="H168" i="4"/>
  <c r="E169" i="4"/>
  <c r="J170" i="4"/>
  <c r="G171" i="4"/>
  <c r="D172" i="4"/>
  <c r="L172" i="4"/>
  <c r="I173" i="4"/>
  <c r="F174" i="4"/>
  <c r="C175" i="4"/>
  <c r="K175" i="4"/>
  <c r="H176" i="4"/>
  <c r="E177" i="4"/>
  <c r="J178" i="4"/>
  <c r="G179" i="4"/>
  <c r="D180" i="4"/>
  <c r="L180" i="4"/>
  <c r="I181" i="4"/>
  <c r="F182" i="4"/>
  <c r="C183" i="4"/>
  <c r="K183" i="4"/>
  <c r="H184" i="4"/>
  <c r="E185" i="4"/>
  <c r="I37" i="4"/>
  <c r="D53" i="4"/>
  <c r="I66" i="4"/>
  <c r="F74" i="4"/>
  <c r="L81" i="4"/>
  <c r="E86" i="4"/>
  <c r="E93" i="4"/>
  <c r="F95" i="4"/>
  <c r="D97" i="4"/>
  <c r="I98" i="4"/>
  <c r="C100" i="4"/>
  <c r="H101" i="4"/>
  <c r="G104" i="4"/>
  <c r="L105" i="4"/>
  <c r="F107" i="4"/>
  <c r="K108" i="4"/>
  <c r="E110" i="4"/>
  <c r="J111" i="4"/>
  <c r="D113" i="4"/>
  <c r="I114" i="4"/>
  <c r="C116" i="4"/>
  <c r="H117" i="4"/>
  <c r="G120" i="4"/>
  <c r="L121" i="4"/>
  <c r="F123" i="4"/>
  <c r="K124" i="4"/>
  <c r="E126" i="4"/>
  <c r="J127" i="4"/>
  <c r="D129" i="4"/>
  <c r="I130" i="4"/>
  <c r="C132" i="4"/>
  <c r="H133" i="4"/>
  <c r="G136" i="4"/>
  <c r="J137" i="4"/>
  <c r="C140" i="4"/>
  <c r="L140" i="4"/>
  <c r="J141" i="4"/>
  <c r="G142" i="4"/>
  <c r="D143" i="4"/>
  <c r="L143" i="4"/>
  <c r="I144" i="4"/>
  <c r="F145" i="4"/>
  <c r="C146" i="4"/>
  <c r="K146" i="4"/>
  <c r="H147" i="4"/>
  <c r="E148" i="4"/>
  <c r="J149" i="4"/>
  <c r="G150" i="4"/>
  <c r="D151" i="4"/>
  <c r="L151" i="4"/>
  <c r="I152" i="4"/>
  <c r="F153" i="4"/>
  <c r="C154" i="4"/>
  <c r="K154" i="4"/>
  <c r="H155" i="4"/>
  <c r="E156" i="4"/>
  <c r="J157" i="4"/>
  <c r="G158" i="4"/>
  <c r="D159" i="4"/>
  <c r="L159" i="4"/>
  <c r="I160" i="4"/>
  <c r="F161" i="4"/>
  <c r="C162" i="4"/>
  <c r="K162" i="4"/>
  <c r="H163" i="4"/>
  <c r="E164" i="4"/>
  <c r="J165" i="4"/>
  <c r="G166" i="4"/>
  <c r="D167" i="4"/>
  <c r="L167" i="4"/>
  <c r="I168" i="4"/>
  <c r="F169" i="4"/>
  <c r="C170" i="4"/>
  <c r="K170" i="4"/>
  <c r="H171" i="4"/>
  <c r="E172" i="4"/>
  <c r="F41" i="4"/>
  <c r="L56" i="4"/>
  <c r="H68" i="4"/>
  <c r="E76" i="4"/>
  <c r="F83" i="4"/>
  <c r="C87" i="4"/>
  <c r="C91" i="4"/>
  <c r="L93" i="4"/>
  <c r="J95" i="4"/>
  <c r="H97" i="4"/>
  <c r="G100" i="4"/>
  <c r="L101" i="4"/>
  <c r="F103" i="4"/>
  <c r="K104" i="4"/>
  <c r="E106" i="4"/>
  <c r="J107" i="4"/>
  <c r="D109" i="4"/>
  <c r="I110" i="4"/>
  <c r="C112" i="4"/>
  <c r="H113" i="4"/>
  <c r="G116" i="4"/>
  <c r="L117" i="4"/>
  <c r="F119" i="4"/>
  <c r="K120" i="4"/>
  <c r="E122" i="4"/>
  <c r="J123" i="4"/>
  <c r="D125" i="4"/>
  <c r="I126" i="4"/>
  <c r="C128" i="4"/>
  <c r="H129" i="4"/>
  <c r="G132" i="4"/>
  <c r="L133" i="4"/>
  <c r="F135" i="4"/>
  <c r="K136" i="4"/>
  <c r="L137" i="4"/>
  <c r="C139" i="4"/>
  <c r="D140" i="4"/>
  <c r="K141" i="4"/>
  <c r="H142" i="4"/>
  <c r="E143" i="4"/>
  <c r="J144" i="4"/>
  <c r="G145" i="4"/>
  <c r="D146" i="4"/>
  <c r="L146" i="4"/>
  <c r="I147" i="4"/>
  <c r="F148" i="4"/>
  <c r="C149" i="4"/>
  <c r="K149" i="4"/>
  <c r="H150" i="4"/>
  <c r="E151" i="4"/>
  <c r="J152" i="4"/>
  <c r="G153" i="4"/>
  <c r="D154" i="4"/>
  <c r="L154" i="4"/>
  <c r="I155" i="4"/>
  <c r="F156" i="4"/>
  <c r="C157" i="4"/>
  <c r="K157" i="4"/>
  <c r="H158" i="4"/>
  <c r="E159" i="4"/>
  <c r="J160" i="4"/>
  <c r="G161" i="4"/>
  <c r="D162" i="4"/>
  <c r="L162" i="4"/>
  <c r="I163" i="4"/>
  <c r="F164" i="4"/>
  <c r="C165" i="4"/>
  <c r="K165" i="4"/>
  <c r="H166" i="4"/>
  <c r="E167" i="4"/>
  <c r="J168" i="4"/>
  <c r="G169" i="4"/>
  <c r="D170" i="4"/>
  <c r="L170" i="4"/>
  <c r="I171" i="4"/>
  <c r="F172" i="4"/>
  <c r="H41" i="4"/>
  <c r="I68" i="4"/>
  <c r="G76" i="4"/>
  <c r="G83" i="4"/>
  <c r="H87" i="4"/>
  <c r="D91" i="4"/>
  <c r="K95" i="4"/>
  <c r="I97" i="4"/>
  <c r="C99" i="4"/>
  <c r="H100" i="4"/>
  <c r="G103" i="4"/>
  <c r="L104" i="4"/>
  <c r="F106" i="4"/>
  <c r="K107" i="4"/>
  <c r="E109" i="4"/>
  <c r="J110" i="4"/>
  <c r="D112" i="4"/>
  <c r="I113" i="4"/>
  <c r="C115" i="4"/>
  <c r="H116" i="4"/>
  <c r="G119" i="4"/>
  <c r="L120" i="4"/>
  <c r="F122" i="4"/>
  <c r="K123" i="4"/>
  <c r="E125" i="4"/>
  <c r="J126" i="4"/>
  <c r="D128" i="4"/>
  <c r="I129" i="4"/>
  <c r="C131" i="4"/>
  <c r="H132" i="4"/>
  <c r="G135" i="4"/>
  <c r="L136" i="4"/>
  <c r="C138" i="4"/>
  <c r="D139" i="4"/>
  <c r="E140" i="4"/>
  <c r="D141" i="4"/>
  <c r="L141" i="4"/>
  <c r="I142" i="4"/>
  <c r="F143" i="4"/>
  <c r="C144" i="4"/>
  <c r="K144" i="4"/>
  <c r="H145" i="4"/>
  <c r="E146" i="4"/>
  <c r="J147" i="4"/>
  <c r="G148" i="4"/>
  <c r="D149" i="4"/>
  <c r="L149" i="4"/>
  <c r="I150" i="4"/>
  <c r="F151" i="4"/>
  <c r="C152" i="4"/>
  <c r="K152" i="4"/>
  <c r="H153" i="4"/>
  <c r="E154" i="4"/>
  <c r="J155" i="4"/>
  <c r="G156" i="4"/>
  <c r="D157" i="4"/>
  <c r="L157" i="4"/>
  <c r="I158" i="4"/>
  <c r="F159" i="4"/>
  <c r="C160" i="4"/>
  <c r="K160" i="4"/>
  <c r="H161" i="4"/>
  <c r="E162" i="4"/>
  <c r="J163" i="4"/>
  <c r="G164" i="4"/>
  <c r="D165" i="4"/>
  <c r="L165" i="4"/>
  <c r="I166" i="4"/>
  <c r="F167" i="4"/>
  <c r="C168" i="4"/>
  <c r="K168" i="4"/>
  <c r="H169" i="4"/>
  <c r="E170" i="4"/>
  <c r="H69" i="4"/>
  <c r="F91" i="4"/>
  <c r="D99" i="4"/>
  <c r="K110" i="4"/>
  <c r="I116" i="4"/>
  <c r="G122" i="4"/>
  <c r="E128" i="4"/>
  <c r="C134" i="4"/>
  <c r="F139" i="4"/>
  <c r="J142" i="4"/>
  <c r="I145" i="4"/>
  <c r="H148" i="4"/>
  <c r="G151" i="4"/>
  <c r="F154" i="4"/>
  <c r="E157" i="4"/>
  <c r="D160" i="4"/>
  <c r="C163" i="4"/>
  <c r="L168" i="4"/>
  <c r="J171" i="4"/>
  <c r="C173" i="4"/>
  <c r="K174" i="4"/>
  <c r="I175" i="4"/>
  <c r="G176" i="4"/>
  <c r="F177" i="4"/>
  <c r="D178" i="4"/>
  <c r="K179" i="4"/>
  <c r="I180" i="4"/>
  <c r="G181" i="4"/>
  <c r="E182" i="4"/>
  <c r="D183" i="4"/>
  <c r="K184" i="4"/>
  <c r="I185" i="4"/>
  <c r="F186" i="4"/>
  <c r="C187" i="4"/>
  <c r="K187" i="4"/>
  <c r="H188" i="4"/>
  <c r="E189" i="4"/>
  <c r="J190" i="4"/>
  <c r="G191" i="4"/>
  <c r="D192" i="4"/>
  <c r="L192" i="4"/>
  <c r="I193" i="4"/>
  <c r="F194" i="4"/>
  <c r="C195" i="4"/>
  <c r="K195" i="4"/>
  <c r="H196" i="4"/>
  <c r="E197" i="4"/>
  <c r="J198" i="4"/>
  <c r="G199" i="4"/>
  <c r="D200" i="4"/>
  <c r="L200" i="4"/>
  <c r="I201" i="4"/>
  <c r="F202" i="4"/>
  <c r="C203" i="4"/>
  <c r="K203" i="4"/>
  <c r="H204" i="4"/>
  <c r="E205" i="4"/>
  <c r="J206" i="4"/>
  <c r="G207" i="4"/>
  <c r="D208" i="4"/>
  <c r="L208" i="4"/>
  <c r="I209" i="4"/>
  <c r="F210" i="4"/>
  <c r="C211" i="4"/>
  <c r="K211" i="4"/>
  <c r="H212" i="4"/>
  <c r="E213" i="4"/>
  <c r="J214" i="4"/>
  <c r="G215" i="4"/>
  <c r="D216" i="4"/>
  <c r="L216" i="4"/>
  <c r="I217" i="4"/>
  <c r="F218" i="4"/>
  <c r="C219" i="4"/>
  <c r="K219" i="4"/>
  <c r="H220" i="4"/>
  <c r="G70" i="4"/>
  <c r="K91" i="4"/>
  <c r="F99" i="4"/>
  <c r="D105" i="4"/>
  <c r="K116" i="4"/>
  <c r="I122" i="4"/>
  <c r="G128" i="4"/>
  <c r="E134" i="4"/>
  <c r="H139" i="4"/>
  <c r="K142" i="4"/>
  <c r="J145" i="4"/>
  <c r="I148" i="4"/>
  <c r="H151" i="4"/>
  <c r="G154" i="4"/>
  <c r="F157" i="4"/>
  <c r="E160" i="4"/>
  <c r="D163" i="4"/>
  <c r="C166" i="4"/>
  <c r="K171" i="4"/>
  <c r="D173" i="4"/>
  <c r="C174" i="4"/>
  <c r="L174" i="4"/>
  <c r="J175" i="4"/>
  <c r="I176" i="4"/>
  <c r="G177" i="4"/>
  <c r="E178" i="4"/>
  <c r="C179" i="4"/>
  <c r="L179" i="4"/>
  <c r="J180" i="4"/>
  <c r="H181" i="4"/>
  <c r="G182" i="4"/>
  <c r="E183" i="4"/>
  <c r="C184" i="4"/>
  <c r="L184" i="4"/>
  <c r="J185" i="4"/>
  <c r="G186" i="4"/>
  <c r="D187" i="4"/>
  <c r="L187" i="4"/>
  <c r="I188" i="4"/>
  <c r="F189" i="4"/>
  <c r="C190" i="4"/>
  <c r="K190" i="4"/>
  <c r="H191" i="4"/>
  <c r="E192" i="4"/>
  <c r="J193" i="4"/>
  <c r="G194" i="4"/>
  <c r="D195" i="4"/>
  <c r="L195" i="4"/>
  <c r="I196" i="4"/>
  <c r="F197" i="4"/>
  <c r="C198" i="4"/>
  <c r="K198" i="4"/>
  <c r="H199" i="4"/>
  <c r="E200" i="4"/>
  <c r="J201" i="4"/>
  <c r="G202" i="4"/>
  <c r="D203" i="4"/>
  <c r="L203" i="4"/>
  <c r="I204" i="4"/>
  <c r="F205" i="4"/>
  <c r="C206" i="4"/>
  <c r="K206" i="4"/>
  <c r="H207" i="4"/>
  <c r="E208" i="4"/>
  <c r="J209" i="4"/>
  <c r="G210" i="4"/>
  <c r="D211" i="4"/>
  <c r="L211" i="4"/>
  <c r="I212" i="4"/>
  <c r="F213" i="4"/>
  <c r="C214" i="4"/>
  <c r="K214" i="4"/>
  <c r="H215" i="4"/>
  <c r="E216" i="4"/>
  <c r="J217" i="4"/>
  <c r="G218" i="4"/>
  <c r="D219" i="4"/>
  <c r="L219" i="4"/>
  <c r="I220" i="4"/>
  <c r="J29" i="4"/>
  <c r="E77" i="4"/>
  <c r="C94" i="4"/>
  <c r="I100" i="4"/>
  <c r="G106" i="4"/>
  <c r="E112" i="4"/>
  <c r="C118" i="4"/>
  <c r="L123" i="4"/>
  <c r="J129" i="4"/>
  <c r="H135" i="4"/>
  <c r="G140" i="4"/>
  <c r="G143" i="4"/>
  <c r="F146" i="4"/>
  <c r="E149" i="4"/>
  <c r="D152" i="4"/>
  <c r="C155" i="4"/>
  <c r="L160" i="4"/>
  <c r="K163" i="4"/>
  <c r="J166" i="4"/>
  <c r="I169" i="4"/>
  <c r="L171" i="4"/>
  <c r="E173" i="4"/>
  <c r="D174" i="4"/>
  <c r="L175" i="4"/>
  <c r="J176" i="4"/>
  <c r="H177" i="4"/>
  <c r="F178" i="4"/>
  <c r="D179" i="4"/>
  <c r="K180" i="4"/>
  <c r="J181" i="4"/>
  <c r="H182" i="4"/>
  <c r="F183" i="4"/>
  <c r="D184" i="4"/>
  <c r="K185" i="4"/>
  <c r="H186" i="4"/>
  <c r="E187" i="4"/>
  <c r="J188" i="4"/>
  <c r="G189" i="4"/>
  <c r="D190" i="4"/>
  <c r="L190" i="4"/>
  <c r="I191" i="4"/>
  <c r="F192" i="4"/>
  <c r="C193" i="4"/>
  <c r="K193" i="4"/>
  <c r="H194" i="4"/>
  <c r="E195" i="4"/>
  <c r="J196" i="4"/>
  <c r="G197" i="4"/>
  <c r="D198" i="4"/>
  <c r="L198" i="4"/>
  <c r="I199" i="4"/>
  <c r="F200" i="4"/>
  <c r="C201" i="4"/>
  <c r="K201" i="4"/>
  <c r="H202" i="4"/>
  <c r="E203" i="4"/>
  <c r="J204" i="4"/>
  <c r="G205" i="4"/>
  <c r="D206" i="4"/>
  <c r="L206" i="4"/>
  <c r="I207" i="4"/>
  <c r="F208" i="4"/>
  <c r="C209" i="4"/>
  <c r="K209" i="4"/>
  <c r="H210" i="4"/>
  <c r="E211" i="4"/>
  <c r="J212" i="4"/>
  <c r="G213" i="4"/>
  <c r="D214" i="4"/>
  <c r="L214" i="4"/>
  <c r="I215" i="4"/>
  <c r="F216" i="4"/>
  <c r="C217" i="4"/>
  <c r="K217" i="4"/>
  <c r="H218" i="4"/>
  <c r="E219" i="4"/>
  <c r="L29" i="4"/>
  <c r="E78" i="4"/>
  <c r="E94" i="4"/>
  <c r="K100" i="4"/>
  <c r="I106" i="4"/>
  <c r="G112" i="4"/>
  <c r="E118" i="4"/>
  <c r="C124" i="4"/>
  <c r="L129" i="4"/>
  <c r="J135" i="4"/>
  <c r="H140" i="4"/>
  <c r="H143" i="4"/>
  <c r="G146" i="4"/>
  <c r="F149" i="4"/>
  <c r="E152" i="4"/>
  <c r="D155" i="4"/>
  <c r="C158" i="4"/>
  <c r="L163" i="4"/>
  <c r="K166" i="4"/>
  <c r="J169" i="4"/>
  <c r="G172" i="4"/>
  <c r="F173" i="4"/>
  <c r="E174" i="4"/>
  <c r="D175" i="4"/>
  <c r="K176" i="4"/>
  <c r="I177" i="4"/>
  <c r="G178" i="4"/>
  <c r="E179" i="4"/>
  <c r="C180" i="4"/>
  <c r="K181" i="4"/>
  <c r="I182" i="4"/>
  <c r="G183" i="4"/>
  <c r="E184" i="4"/>
  <c r="C185" i="4"/>
  <c r="L185" i="4"/>
  <c r="I186" i="4"/>
  <c r="F187" i="4"/>
  <c r="C188" i="4"/>
  <c r="K188" i="4"/>
  <c r="H189" i="4"/>
  <c r="E190" i="4"/>
  <c r="J191" i="4"/>
  <c r="G192" i="4"/>
  <c r="D193" i="4"/>
  <c r="L193" i="4"/>
  <c r="I194" i="4"/>
  <c r="F195" i="4"/>
  <c r="C196" i="4"/>
  <c r="K196" i="4"/>
  <c r="H197" i="4"/>
  <c r="E198" i="4"/>
  <c r="J199" i="4"/>
  <c r="G200" i="4"/>
  <c r="D201" i="4"/>
  <c r="L201" i="4"/>
  <c r="I202" i="4"/>
  <c r="F203" i="4"/>
  <c r="C204" i="4"/>
  <c r="K204" i="4"/>
  <c r="H205" i="4"/>
  <c r="E206" i="4"/>
  <c r="J207" i="4"/>
  <c r="G208" i="4"/>
  <c r="D209" i="4"/>
  <c r="L209" i="4"/>
  <c r="I210" i="4"/>
  <c r="F211" i="4"/>
  <c r="C212" i="4"/>
  <c r="K212" i="4"/>
  <c r="H213" i="4"/>
  <c r="E214" i="4"/>
  <c r="J215" i="4"/>
  <c r="G216" i="4"/>
  <c r="D217" i="4"/>
  <c r="L217" i="4"/>
  <c r="I218" i="4"/>
  <c r="F219" i="4"/>
  <c r="C220" i="4"/>
  <c r="K220" i="4"/>
  <c r="E45" i="4"/>
  <c r="L83" i="4"/>
  <c r="C96" i="4"/>
  <c r="C102" i="4"/>
  <c r="L107" i="4"/>
  <c r="J113" i="4"/>
  <c r="H119" i="4"/>
  <c r="F125" i="4"/>
  <c r="D131" i="4"/>
  <c r="E141" i="4"/>
  <c r="D144" i="4"/>
  <c r="C147" i="4"/>
  <c r="L152" i="4"/>
  <c r="K155" i="4"/>
  <c r="J158" i="4"/>
  <c r="I161" i="4"/>
  <c r="H164" i="4"/>
  <c r="G167" i="4"/>
  <c r="F170" i="4"/>
  <c r="H172" i="4"/>
  <c r="H173" i="4"/>
  <c r="G174" i="4"/>
  <c r="E175" i="4"/>
  <c r="C176" i="4"/>
  <c r="L176" i="4"/>
  <c r="J177" i="4"/>
  <c r="H178" i="4"/>
  <c r="F179" i="4"/>
  <c r="E180" i="4"/>
  <c r="C181" i="4"/>
  <c r="L181" i="4"/>
  <c r="J182" i="4"/>
  <c r="H183" i="4"/>
  <c r="F184" i="4"/>
  <c r="D185" i="4"/>
  <c r="J186" i="4"/>
  <c r="G187" i="4"/>
  <c r="D188" i="4"/>
  <c r="L188" i="4"/>
  <c r="I189" i="4"/>
  <c r="F190" i="4"/>
  <c r="C191" i="4"/>
  <c r="K191" i="4"/>
  <c r="H192" i="4"/>
  <c r="E193" i="4"/>
  <c r="J194" i="4"/>
  <c r="G195" i="4"/>
  <c r="D196" i="4"/>
  <c r="L196" i="4"/>
  <c r="I197" i="4"/>
  <c r="F198" i="4"/>
  <c r="C199" i="4"/>
  <c r="K199" i="4"/>
  <c r="H200" i="4"/>
  <c r="E201" i="4"/>
  <c r="J202" i="4"/>
  <c r="G203" i="4"/>
  <c r="D204" i="4"/>
  <c r="L204" i="4"/>
  <c r="I205" i="4"/>
  <c r="F206" i="4"/>
  <c r="C207" i="4"/>
  <c r="K207" i="4"/>
  <c r="H208" i="4"/>
  <c r="E209" i="4"/>
  <c r="J210" i="4"/>
  <c r="G211" i="4"/>
  <c r="D212" i="4"/>
  <c r="L212" i="4"/>
  <c r="I213" i="4"/>
  <c r="F214" i="4"/>
  <c r="C215" i="4"/>
  <c r="K215" i="4"/>
  <c r="H216" i="4"/>
  <c r="E217" i="4"/>
  <c r="J218" i="4"/>
  <c r="G219" i="4"/>
  <c r="D220" i="4"/>
  <c r="F45" i="4"/>
  <c r="D84" i="4"/>
  <c r="E96" i="4"/>
  <c r="E102" i="4"/>
  <c r="C108" i="4"/>
  <c r="L113" i="4"/>
  <c r="J119" i="4"/>
  <c r="H125" i="4"/>
  <c r="F131" i="4"/>
  <c r="D137" i="4"/>
  <c r="F141" i="4"/>
  <c r="E144" i="4"/>
  <c r="D147" i="4"/>
  <c r="C150" i="4"/>
  <c r="L155" i="4"/>
  <c r="K158" i="4"/>
  <c r="J161" i="4"/>
  <c r="I164" i="4"/>
  <c r="H167" i="4"/>
  <c r="G170" i="4"/>
  <c r="I172" i="4"/>
  <c r="J173" i="4"/>
  <c r="H174" i="4"/>
  <c r="F175" i="4"/>
  <c r="D176" i="4"/>
  <c r="K177" i="4"/>
  <c r="I178" i="4"/>
  <c r="H179" i="4"/>
  <c r="F180" i="4"/>
  <c r="D181" i="4"/>
  <c r="K182" i="4"/>
  <c r="I183" i="4"/>
  <c r="G184" i="4"/>
  <c r="F185" i="4"/>
  <c r="C186" i="4"/>
  <c r="K186" i="4"/>
  <c r="H187" i="4"/>
  <c r="E188" i="4"/>
  <c r="J189" i="4"/>
  <c r="G190" i="4"/>
  <c r="D191" i="4"/>
  <c r="L191" i="4"/>
  <c r="I192" i="4"/>
  <c r="F193" i="4"/>
  <c r="C194" i="4"/>
  <c r="K194" i="4"/>
  <c r="H195" i="4"/>
  <c r="E196" i="4"/>
  <c r="J197" i="4"/>
  <c r="G198" i="4"/>
  <c r="D199" i="4"/>
  <c r="L199" i="4"/>
  <c r="I200" i="4"/>
  <c r="F201" i="4"/>
  <c r="C202" i="4"/>
  <c r="K202" i="4"/>
  <c r="H203" i="4"/>
  <c r="E204" i="4"/>
  <c r="J205" i="4"/>
  <c r="G206" i="4"/>
  <c r="D207" i="4"/>
  <c r="L207" i="4"/>
  <c r="I208" i="4"/>
  <c r="F209" i="4"/>
  <c r="C210" i="4"/>
  <c r="K210" i="4"/>
  <c r="H211" i="4"/>
  <c r="E212" i="4"/>
  <c r="J213" i="4"/>
  <c r="G214" i="4"/>
  <c r="D215" i="4"/>
  <c r="L215" i="4"/>
  <c r="I216" i="4"/>
  <c r="F217" i="4"/>
  <c r="C218" i="4"/>
  <c r="K218" i="4"/>
  <c r="H219" i="4"/>
  <c r="E220" i="4"/>
  <c r="K60" i="4"/>
  <c r="J87" i="4"/>
  <c r="J97" i="4"/>
  <c r="H103" i="4"/>
  <c r="F109" i="4"/>
  <c r="D115" i="4"/>
  <c r="K126" i="4"/>
  <c r="I132" i="4"/>
  <c r="E138" i="4"/>
  <c r="L144" i="4"/>
  <c r="K147" i="4"/>
  <c r="J150" i="4"/>
  <c r="I153" i="4"/>
  <c r="H156" i="4"/>
  <c r="G159" i="4"/>
  <c r="F162" i="4"/>
  <c r="E165" i="4"/>
  <c r="D168" i="4"/>
  <c r="C171" i="4"/>
  <c r="K172" i="4"/>
  <c r="K173" i="4"/>
  <c r="I174" i="4"/>
  <c r="G175" i="4"/>
  <c r="E176" i="4"/>
  <c r="C177" i="4"/>
  <c r="L177" i="4"/>
  <c r="K178" i="4"/>
  <c r="I179" i="4"/>
  <c r="G180" i="4"/>
  <c r="E181" i="4"/>
  <c r="C182" i="4"/>
  <c r="L182" i="4"/>
  <c r="J183" i="4"/>
  <c r="I184" i="4"/>
  <c r="G185" i="4"/>
  <c r="D186" i="4"/>
  <c r="L186" i="4"/>
  <c r="I187" i="4"/>
  <c r="F188" i="4"/>
  <c r="C189" i="4"/>
  <c r="K189" i="4"/>
  <c r="H190" i="4"/>
  <c r="E191" i="4"/>
  <c r="J192" i="4"/>
  <c r="G193" i="4"/>
  <c r="D194" i="4"/>
  <c r="L194" i="4"/>
  <c r="I195" i="4"/>
  <c r="F196" i="4"/>
  <c r="C197" i="4"/>
  <c r="K197" i="4"/>
  <c r="H198" i="4"/>
  <c r="E199" i="4"/>
  <c r="J200" i="4"/>
  <c r="G201" i="4"/>
  <c r="D202" i="4"/>
  <c r="L202" i="4"/>
  <c r="I203" i="4"/>
  <c r="F204" i="4"/>
  <c r="C205" i="4"/>
  <c r="K205" i="4"/>
  <c r="H206" i="4"/>
  <c r="E207" i="4"/>
  <c r="J208" i="4"/>
  <c r="G209" i="4"/>
  <c r="D210" i="4"/>
  <c r="L210" i="4"/>
  <c r="I211" i="4"/>
  <c r="F212" i="4"/>
  <c r="C213" i="4"/>
  <c r="K213" i="4"/>
  <c r="H214" i="4"/>
  <c r="E215" i="4"/>
  <c r="J216" i="4"/>
  <c r="G217" i="4"/>
  <c r="D218" i="4"/>
  <c r="L218" i="4"/>
  <c r="I219" i="4"/>
  <c r="F220" i="4"/>
  <c r="D121" i="4"/>
  <c r="J153" i="4"/>
  <c r="L173" i="4"/>
  <c r="H180" i="4"/>
  <c r="K192" i="4"/>
  <c r="I198" i="4"/>
  <c r="G204" i="4"/>
  <c r="E210" i="4"/>
  <c r="C216" i="4"/>
  <c r="L220" i="4"/>
  <c r="J221" i="4"/>
  <c r="G222" i="4"/>
  <c r="D223" i="4"/>
  <c r="L223" i="4"/>
  <c r="I224" i="4"/>
  <c r="F225" i="4"/>
  <c r="C226" i="4"/>
  <c r="K226" i="4"/>
  <c r="H227" i="4"/>
  <c r="E228" i="4"/>
  <c r="J229" i="4"/>
  <c r="G230" i="4"/>
  <c r="D231" i="4"/>
  <c r="L231" i="4"/>
  <c r="I232" i="4"/>
  <c r="F233" i="4"/>
  <c r="C234" i="4"/>
  <c r="K234" i="4"/>
  <c r="H235" i="4"/>
  <c r="E236" i="4"/>
  <c r="J237" i="4"/>
  <c r="G238" i="4"/>
  <c r="D239" i="4"/>
  <c r="L239" i="4"/>
  <c r="I240" i="4"/>
  <c r="F241" i="4"/>
  <c r="C242" i="4"/>
  <c r="K242" i="4"/>
  <c r="H243" i="4"/>
  <c r="E244" i="4"/>
  <c r="J245" i="4"/>
  <c r="G246" i="4"/>
  <c r="D247" i="4"/>
  <c r="L247" i="4"/>
  <c r="I248" i="4"/>
  <c r="F249" i="4"/>
  <c r="C250" i="4"/>
  <c r="K250" i="4"/>
  <c r="H251" i="4"/>
  <c r="E252" i="4"/>
  <c r="J253" i="4"/>
  <c r="G254" i="4"/>
  <c r="D255" i="4"/>
  <c r="L255" i="4"/>
  <c r="I256" i="4"/>
  <c r="F257" i="4"/>
  <c r="C258" i="4"/>
  <c r="K258" i="4"/>
  <c r="H259" i="4"/>
  <c r="E260" i="4"/>
  <c r="J261" i="4"/>
  <c r="G262" i="4"/>
  <c r="D263" i="4"/>
  <c r="L263" i="4"/>
  <c r="I264" i="4"/>
  <c r="F265" i="4"/>
  <c r="C266" i="4"/>
  <c r="K266" i="4"/>
  <c r="H267" i="4"/>
  <c r="E268" i="4"/>
  <c r="J269" i="4"/>
  <c r="G270" i="4"/>
  <c r="D271" i="4"/>
  <c r="L271" i="4"/>
  <c r="I272" i="4"/>
  <c r="F273" i="4"/>
  <c r="C274" i="4"/>
  <c r="K274" i="4"/>
  <c r="H275" i="4"/>
  <c r="E276" i="4"/>
  <c r="I156" i="4"/>
  <c r="J174" i="4"/>
  <c r="F181" i="4"/>
  <c r="J187" i="4"/>
  <c r="H193" i="4"/>
  <c r="F199" i="4"/>
  <c r="D205" i="4"/>
  <c r="K216" i="4"/>
  <c r="C221" i="4"/>
  <c r="K221" i="4"/>
  <c r="H222" i="4"/>
  <c r="E223" i="4"/>
  <c r="J224" i="4"/>
  <c r="G225" i="4"/>
  <c r="D226" i="4"/>
  <c r="L226" i="4"/>
  <c r="I227" i="4"/>
  <c r="F228" i="4"/>
  <c r="C229" i="4"/>
  <c r="K229" i="4"/>
  <c r="H230" i="4"/>
  <c r="E231" i="4"/>
  <c r="J232" i="4"/>
  <c r="G233" i="4"/>
  <c r="D234" i="4"/>
  <c r="L234" i="4"/>
  <c r="I235" i="4"/>
  <c r="F236" i="4"/>
  <c r="C237" i="4"/>
  <c r="K237" i="4"/>
  <c r="H238" i="4"/>
  <c r="E239" i="4"/>
  <c r="J240" i="4"/>
  <c r="G241" i="4"/>
  <c r="D242" i="4"/>
  <c r="L242" i="4"/>
  <c r="I243" i="4"/>
  <c r="F244" i="4"/>
  <c r="C245" i="4"/>
  <c r="K245" i="4"/>
  <c r="H246" i="4"/>
  <c r="E247" i="4"/>
  <c r="J248" i="4"/>
  <c r="G249" i="4"/>
  <c r="D250" i="4"/>
  <c r="L250" i="4"/>
  <c r="I251" i="4"/>
  <c r="F252" i="4"/>
  <c r="C253" i="4"/>
  <c r="K253" i="4"/>
  <c r="H254" i="4"/>
  <c r="E255" i="4"/>
  <c r="J256" i="4"/>
  <c r="G257" i="4"/>
  <c r="D258" i="4"/>
  <c r="L258" i="4"/>
  <c r="I259" i="4"/>
  <c r="F260" i="4"/>
  <c r="C261" i="4"/>
  <c r="K261" i="4"/>
  <c r="H262" i="4"/>
  <c r="E263" i="4"/>
  <c r="J264" i="4"/>
  <c r="G265" i="4"/>
  <c r="D266" i="4"/>
  <c r="L266" i="4"/>
  <c r="I267" i="4"/>
  <c r="F268" i="4"/>
  <c r="C269" i="4"/>
  <c r="K269" i="4"/>
  <c r="H270" i="4"/>
  <c r="E271" i="4"/>
  <c r="J272" i="4"/>
  <c r="G273" i="4"/>
  <c r="D274" i="4"/>
  <c r="L274" i="4"/>
  <c r="I275" i="4"/>
  <c r="F276" i="4"/>
  <c r="L60" i="4"/>
  <c r="K132" i="4"/>
  <c r="H159" i="4"/>
  <c r="H175" i="4"/>
  <c r="D182" i="4"/>
  <c r="G188" i="4"/>
  <c r="E194" i="4"/>
  <c r="C200" i="4"/>
  <c r="L205" i="4"/>
  <c r="J211" i="4"/>
  <c r="H217" i="4"/>
  <c r="D221" i="4"/>
  <c r="L221" i="4"/>
  <c r="I222" i="4"/>
  <c r="F223" i="4"/>
  <c r="C224" i="4"/>
  <c r="K224" i="4"/>
  <c r="H225" i="4"/>
  <c r="E226" i="4"/>
  <c r="J227" i="4"/>
  <c r="G228" i="4"/>
  <c r="D229" i="4"/>
  <c r="L229" i="4"/>
  <c r="I230" i="4"/>
  <c r="F231" i="4"/>
  <c r="C232" i="4"/>
  <c r="K232" i="4"/>
  <c r="H233" i="4"/>
  <c r="E234" i="4"/>
  <c r="J235" i="4"/>
  <c r="G236" i="4"/>
  <c r="D237" i="4"/>
  <c r="L237" i="4"/>
  <c r="I238" i="4"/>
  <c r="F239" i="4"/>
  <c r="C240" i="4"/>
  <c r="K240" i="4"/>
  <c r="H241" i="4"/>
  <c r="E242" i="4"/>
  <c r="J243" i="4"/>
  <c r="G244" i="4"/>
  <c r="D245" i="4"/>
  <c r="L245" i="4"/>
  <c r="I246" i="4"/>
  <c r="F247" i="4"/>
  <c r="C248" i="4"/>
  <c r="K248" i="4"/>
  <c r="H249" i="4"/>
  <c r="E250" i="4"/>
  <c r="J251" i="4"/>
  <c r="G252" i="4"/>
  <c r="D253" i="4"/>
  <c r="L253" i="4"/>
  <c r="I254" i="4"/>
  <c r="F255" i="4"/>
  <c r="C256" i="4"/>
  <c r="K256" i="4"/>
  <c r="H257" i="4"/>
  <c r="E258" i="4"/>
  <c r="J259" i="4"/>
  <c r="G260" i="4"/>
  <c r="D261" i="4"/>
  <c r="L261" i="4"/>
  <c r="I262" i="4"/>
  <c r="F263" i="4"/>
  <c r="C264" i="4"/>
  <c r="K264" i="4"/>
  <c r="H265" i="4"/>
  <c r="E266" i="4"/>
  <c r="J267" i="4"/>
  <c r="G268" i="4"/>
  <c r="D269" i="4"/>
  <c r="L269" i="4"/>
  <c r="I270" i="4"/>
  <c r="F271" i="4"/>
  <c r="C272" i="4"/>
  <c r="K272" i="4"/>
  <c r="H273" i="4"/>
  <c r="E274" i="4"/>
  <c r="J275" i="4"/>
  <c r="G276" i="4"/>
  <c r="D277" i="4"/>
  <c r="L277" i="4"/>
  <c r="E88" i="4"/>
  <c r="F138" i="4"/>
  <c r="G162" i="4"/>
  <c r="F176" i="4"/>
  <c r="D189" i="4"/>
  <c r="K200" i="4"/>
  <c r="I206" i="4"/>
  <c r="G212" i="4"/>
  <c r="E218" i="4"/>
  <c r="E221" i="4"/>
  <c r="J222" i="4"/>
  <c r="G223" i="4"/>
  <c r="D224" i="4"/>
  <c r="L224" i="4"/>
  <c r="I225" i="4"/>
  <c r="F226" i="4"/>
  <c r="C227" i="4"/>
  <c r="K227" i="4"/>
  <c r="H228" i="4"/>
  <c r="E229" i="4"/>
  <c r="J230" i="4"/>
  <c r="G231" i="4"/>
  <c r="D232" i="4"/>
  <c r="L232" i="4"/>
  <c r="I233" i="4"/>
  <c r="F234" i="4"/>
  <c r="C235" i="4"/>
  <c r="K235" i="4"/>
  <c r="H236" i="4"/>
  <c r="E237" i="4"/>
  <c r="J238" i="4"/>
  <c r="G239" i="4"/>
  <c r="D240" i="4"/>
  <c r="L240" i="4"/>
  <c r="I241" i="4"/>
  <c r="F242" i="4"/>
  <c r="C243" i="4"/>
  <c r="K243" i="4"/>
  <c r="H244" i="4"/>
  <c r="E245" i="4"/>
  <c r="J246" i="4"/>
  <c r="G247" i="4"/>
  <c r="D248" i="4"/>
  <c r="L248" i="4"/>
  <c r="I249" i="4"/>
  <c r="F250" i="4"/>
  <c r="C251" i="4"/>
  <c r="K251" i="4"/>
  <c r="H252" i="4"/>
  <c r="E253" i="4"/>
  <c r="J254" i="4"/>
  <c r="G255" i="4"/>
  <c r="D256" i="4"/>
  <c r="L256" i="4"/>
  <c r="I257" i="4"/>
  <c r="F258" i="4"/>
  <c r="C259" i="4"/>
  <c r="K259" i="4"/>
  <c r="H260" i="4"/>
  <c r="E261" i="4"/>
  <c r="J262" i="4"/>
  <c r="G263" i="4"/>
  <c r="D264" i="4"/>
  <c r="L264" i="4"/>
  <c r="I265" i="4"/>
  <c r="F266" i="4"/>
  <c r="C267" i="4"/>
  <c r="K267" i="4"/>
  <c r="H268" i="4"/>
  <c r="E269" i="4"/>
  <c r="J270" i="4"/>
  <c r="G271" i="4"/>
  <c r="D272" i="4"/>
  <c r="L272" i="4"/>
  <c r="I273" i="4"/>
  <c r="F274" i="4"/>
  <c r="C275" i="4"/>
  <c r="K275" i="4"/>
  <c r="H276" i="4"/>
  <c r="E277" i="4"/>
  <c r="L97" i="4"/>
  <c r="C142" i="4"/>
  <c r="F165" i="4"/>
  <c r="D177" i="4"/>
  <c r="L183" i="4"/>
  <c r="L189" i="4"/>
  <c r="J195" i="4"/>
  <c r="H201" i="4"/>
  <c r="F207" i="4"/>
  <c r="D213" i="4"/>
  <c r="F221" i="4"/>
  <c r="C222" i="4"/>
  <c r="K222" i="4"/>
  <c r="H223" i="4"/>
  <c r="E224" i="4"/>
  <c r="J225" i="4"/>
  <c r="G226" i="4"/>
  <c r="D227" i="4"/>
  <c r="L227" i="4"/>
  <c r="I228" i="4"/>
  <c r="F229" i="4"/>
  <c r="C230" i="4"/>
  <c r="K230" i="4"/>
  <c r="H231" i="4"/>
  <c r="E232" i="4"/>
  <c r="J233" i="4"/>
  <c r="G234" i="4"/>
  <c r="D235" i="4"/>
  <c r="L235" i="4"/>
  <c r="I236" i="4"/>
  <c r="F237" i="4"/>
  <c r="C238" i="4"/>
  <c r="K238" i="4"/>
  <c r="H239" i="4"/>
  <c r="E240" i="4"/>
  <c r="J241" i="4"/>
  <c r="G242" i="4"/>
  <c r="D243" i="4"/>
  <c r="L243" i="4"/>
  <c r="I244" i="4"/>
  <c r="F245" i="4"/>
  <c r="C246" i="4"/>
  <c r="K246" i="4"/>
  <c r="H247" i="4"/>
  <c r="E248" i="4"/>
  <c r="J249" i="4"/>
  <c r="G250" i="4"/>
  <c r="D251" i="4"/>
  <c r="L251" i="4"/>
  <c r="I252" i="4"/>
  <c r="F253" i="4"/>
  <c r="C254" i="4"/>
  <c r="K254" i="4"/>
  <c r="H255" i="4"/>
  <c r="E256" i="4"/>
  <c r="J257" i="4"/>
  <c r="G258" i="4"/>
  <c r="D259" i="4"/>
  <c r="L259" i="4"/>
  <c r="I260" i="4"/>
  <c r="F261" i="4"/>
  <c r="C262" i="4"/>
  <c r="K262" i="4"/>
  <c r="H263" i="4"/>
  <c r="E264" i="4"/>
  <c r="J265" i="4"/>
  <c r="G266" i="4"/>
  <c r="D267" i="4"/>
  <c r="L267" i="4"/>
  <c r="I268" i="4"/>
  <c r="F269" i="4"/>
  <c r="C270" i="4"/>
  <c r="K270" i="4"/>
  <c r="H271" i="4"/>
  <c r="E272" i="4"/>
  <c r="J273" i="4"/>
  <c r="G274" i="4"/>
  <c r="D275" i="4"/>
  <c r="L275" i="4"/>
  <c r="I276" i="4"/>
  <c r="F277" i="4"/>
  <c r="C278" i="4"/>
  <c r="J103" i="4"/>
  <c r="E168" i="4"/>
  <c r="C178" i="4"/>
  <c r="J184" i="4"/>
  <c r="I190" i="4"/>
  <c r="G196" i="4"/>
  <c r="E202" i="4"/>
  <c r="C208" i="4"/>
  <c r="L213" i="4"/>
  <c r="J219" i="4"/>
  <c r="G221" i="4"/>
  <c r="D222" i="4"/>
  <c r="L222" i="4"/>
  <c r="I223" i="4"/>
  <c r="F224" i="4"/>
  <c r="C225" i="4"/>
  <c r="K225" i="4"/>
  <c r="H226" i="4"/>
  <c r="E227" i="4"/>
  <c r="J228" i="4"/>
  <c r="G229" i="4"/>
  <c r="D230" i="4"/>
  <c r="L230" i="4"/>
  <c r="I231" i="4"/>
  <c r="F232" i="4"/>
  <c r="C233" i="4"/>
  <c r="K233" i="4"/>
  <c r="H234" i="4"/>
  <c r="E235" i="4"/>
  <c r="J236" i="4"/>
  <c r="G237" i="4"/>
  <c r="D238" i="4"/>
  <c r="L238" i="4"/>
  <c r="I239" i="4"/>
  <c r="F240" i="4"/>
  <c r="C241" i="4"/>
  <c r="K241" i="4"/>
  <c r="H242" i="4"/>
  <c r="E243" i="4"/>
  <c r="J244" i="4"/>
  <c r="G245" i="4"/>
  <c r="D246" i="4"/>
  <c r="L246" i="4"/>
  <c r="I247" i="4"/>
  <c r="F248" i="4"/>
  <c r="C249" i="4"/>
  <c r="K249" i="4"/>
  <c r="H250" i="4"/>
  <c r="E251" i="4"/>
  <c r="J252" i="4"/>
  <c r="G253" i="4"/>
  <c r="D254" i="4"/>
  <c r="L254" i="4"/>
  <c r="I255" i="4"/>
  <c r="F256" i="4"/>
  <c r="C257" i="4"/>
  <c r="K257" i="4"/>
  <c r="H258" i="4"/>
  <c r="E259" i="4"/>
  <c r="J260" i="4"/>
  <c r="G261" i="4"/>
  <c r="D262" i="4"/>
  <c r="L262" i="4"/>
  <c r="I263" i="4"/>
  <c r="F264" i="4"/>
  <c r="C265" i="4"/>
  <c r="K265" i="4"/>
  <c r="H266" i="4"/>
  <c r="E267" i="4"/>
  <c r="J268" i="4"/>
  <c r="G269" i="4"/>
  <c r="D270" i="4"/>
  <c r="L270" i="4"/>
  <c r="I271" i="4"/>
  <c r="F272" i="4"/>
  <c r="C273" i="4"/>
  <c r="K273" i="4"/>
  <c r="H274" i="4"/>
  <c r="E275" i="4"/>
  <c r="J276" i="4"/>
  <c r="G277" i="4"/>
  <c r="D278" i="4"/>
  <c r="F115" i="4"/>
  <c r="K150" i="4"/>
  <c r="J179" i="4"/>
  <c r="E186" i="4"/>
  <c r="C192" i="4"/>
  <c r="L197" i="4"/>
  <c r="J203" i="4"/>
  <c r="H209" i="4"/>
  <c r="F215" i="4"/>
  <c r="J220" i="4"/>
  <c r="I221" i="4"/>
  <c r="F222" i="4"/>
  <c r="C223" i="4"/>
  <c r="K223" i="4"/>
  <c r="H224" i="4"/>
  <c r="E225" i="4"/>
  <c r="J226" i="4"/>
  <c r="G227" i="4"/>
  <c r="D228" i="4"/>
  <c r="L228" i="4"/>
  <c r="I229" i="4"/>
  <c r="F230" i="4"/>
  <c r="C231" i="4"/>
  <c r="K231" i="4"/>
  <c r="H232" i="4"/>
  <c r="E233" i="4"/>
  <c r="J234" i="4"/>
  <c r="G235" i="4"/>
  <c r="D236" i="4"/>
  <c r="L236" i="4"/>
  <c r="I237" i="4"/>
  <c r="F238" i="4"/>
  <c r="C239" i="4"/>
  <c r="K239" i="4"/>
  <c r="H240" i="4"/>
  <c r="E241" i="4"/>
  <c r="J242" i="4"/>
  <c r="G243" i="4"/>
  <c r="D244" i="4"/>
  <c r="L244" i="4"/>
  <c r="I245" i="4"/>
  <c r="F246" i="4"/>
  <c r="C247" i="4"/>
  <c r="K247" i="4"/>
  <c r="H248" i="4"/>
  <c r="E249" i="4"/>
  <c r="J250" i="4"/>
  <c r="G251" i="4"/>
  <c r="D252" i="4"/>
  <c r="L252" i="4"/>
  <c r="I253" i="4"/>
  <c r="F254" i="4"/>
  <c r="C255" i="4"/>
  <c r="K255" i="4"/>
  <c r="H256" i="4"/>
  <c r="E257" i="4"/>
  <c r="J258" i="4"/>
  <c r="G259" i="4"/>
  <c r="D260" i="4"/>
  <c r="L260" i="4"/>
  <c r="I261" i="4"/>
  <c r="F262" i="4"/>
  <c r="C263" i="4"/>
  <c r="K263" i="4"/>
  <c r="H264" i="4"/>
  <c r="E265" i="4"/>
  <c r="J266" i="4"/>
  <c r="G267" i="4"/>
  <c r="D268" i="4"/>
  <c r="L268" i="4"/>
  <c r="I269" i="4"/>
  <c r="F270" i="4"/>
  <c r="C271" i="4"/>
  <c r="K271" i="4"/>
  <c r="H272" i="4"/>
  <c r="E273" i="4"/>
  <c r="J274" i="4"/>
  <c r="D197" i="4"/>
  <c r="J223" i="4"/>
  <c r="H229" i="4"/>
  <c r="F235" i="4"/>
  <c r="D241" i="4"/>
  <c r="K252" i="4"/>
  <c r="I258" i="4"/>
  <c r="G264" i="4"/>
  <c r="E270" i="4"/>
  <c r="G275" i="4"/>
  <c r="I277" i="4"/>
  <c r="J278" i="4"/>
  <c r="G279" i="4"/>
  <c r="D280" i="4"/>
  <c r="L280" i="4"/>
  <c r="I281" i="4"/>
  <c r="F282" i="4"/>
  <c r="C283" i="4"/>
  <c r="K283" i="4"/>
  <c r="H284" i="4"/>
  <c r="E285" i="4"/>
  <c r="J286" i="4"/>
  <c r="G287" i="4"/>
  <c r="D288" i="4"/>
  <c r="L288" i="4"/>
  <c r="I289" i="4"/>
  <c r="F290" i="4"/>
  <c r="C291" i="4"/>
  <c r="K291" i="4"/>
  <c r="H3" i="4"/>
  <c r="E4" i="4"/>
  <c r="J5" i="4"/>
  <c r="G6" i="4"/>
  <c r="D7" i="4"/>
  <c r="L7" i="4"/>
  <c r="I8" i="4"/>
  <c r="F9" i="4"/>
  <c r="C10" i="4"/>
  <c r="K10" i="4"/>
  <c r="H11" i="4"/>
  <c r="E12" i="4"/>
  <c r="J13" i="4"/>
  <c r="G14" i="4"/>
  <c r="D15" i="4"/>
  <c r="L15" i="4"/>
  <c r="I16" i="4"/>
  <c r="F17" i="4"/>
  <c r="C18" i="4"/>
  <c r="K18" i="4"/>
  <c r="I2" i="4"/>
  <c r="D39" i="3"/>
  <c r="L39" i="3"/>
  <c r="G224" i="4"/>
  <c r="E230" i="4"/>
  <c r="C236" i="4"/>
  <c r="L241" i="4"/>
  <c r="J247" i="4"/>
  <c r="H253" i="4"/>
  <c r="F259" i="4"/>
  <c r="D265" i="4"/>
  <c r="C276" i="4"/>
  <c r="J277" i="4"/>
  <c r="K278" i="4"/>
  <c r="H279" i="4"/>
  <c r="E280" i="4"/>
  <c r="J281" i="4"/>
  <c r="G282" i="4"/>
  <c r="D283" i="4"/>
  <c r="L283" i="4"/>
  <c r="I284" i="4"/>
  <c r="F285" i="4"/>
  <c r="C286" i="4"/>
  <c r="K286" i="4"/>
  <c r="H287" i="4"/>
  <c r="E288" i="4"/>
  <c r="J289" i="4"/>
  <c r="G290" i="4"/>
  <c r="D291" i="4"/>
  <c r="L291" i="4"/>
  <c r="I3" i="4"/>
  <c r="F4" i="4"/>
  <c r="C5" i="4"/>
  <c r="K5" i="4"/>
  <c r="H6" i="4"/>
  <c r="E7" i="4"/>
  <c r="J8" i="4"/>
  <c r="G9" i="4"/>
  <c r="D10" i="4"/>
  <c r="L10" i="4"/>
  <c r="I11" i="4"/>
  <c r="F12" i="4"/>
  <c r="C13" i="4"/>
  <c r="K13" i="4"/>
  <c r="H14" i="4"/>
  <c r="E15" i="4"/>
  <c r="J16" i="4"/>
  <c r="G17" i="4"/>
  <c r="D18" i="4"/>
  <c r="L18" i="4"/>
  <c r="J2" i="4"/>
  <c r="E39" i="3"/>
  <c r="E222" i="4"/>
  <c r="I283" i="4"/>
  <c r="E287" i="4"/>
  <c r="L290" i="4"/>
  <c r="C4" i="4"/>
  <c r="I10" i="4"/>
  <c r="E14" i="4"/>
  <c r="L17" i="4"/>
  <c r="H109" i="4"/>
  <c r="K208" i="4"/>
  <c r="D225" i="4"/>
  <c r="K236" i="4"/>
  <c r="I242" i="4"/>
  <c r="G248" i="4"/>
  <c r="E254" i="4"/>
  <c r="C260" i="4"/>
  <c r="L265" i="4"/>
  <c r="J271" i="4"/>
  <c r="D276" i="4"/>
  <c r="K277" i="4"/>
  <c r="L278" i="4"/>
  <c r="I279" i="4"/>
  <c r="F280" i="4"/>
  <c r="C281" i="4"/>
  <c r="K281" i="4"/>
  <c r="H282" i="4"/>
  <c r="E283" i="4"/>
  <c r="J284" i="4"/>
  <c r="G285" i="4"/>
  <c r="D286" i="4"/>
  <c r="L286" i="4"/>
  <c r="I287" i="4"/>
  <c r="F288" i="4"/>
  <c r="C289" i="4"/>
  <c r="K289" i="4"/>
  <c r="H290" i="4"/>
  <c r="E291" i="4"/>
  <c r="J3" i="4"/>
  <c r="G4" i="4"/>
  <c r="D5" i="4"/>
  <c r="L5" i="4"/>
  <c r="I6" i="4"/>
  <c r="F7" i="4"/>
  <c r="C8" i="4"/>
  <c r="K8" i="4"/>
  <c r="H9" i="4"/>
  <c r="E10" i="4"/>
  <c r="J11" i="4"/>
  <c r="G12" i="4"/>
  <c r="D13" i="4"/>
  <c r="L13" i="4"/>
  <c r="I14" i="4"/>
  <c r="F15" i="4"/>
  <c r="C16" i="4"/>
  <c r="K16" i="4"/>
  <c r="H17" i="4"/>
  <c r="E18" i="4"/>
  <c r="C2" i="4"/>
  <c r="K2" i="4"/>
  <c r="F39" i="3"/>
  <c r="H185" i="4"/>
  <c r="D257" i="4"/>
  <c r="H278" i="4"/>
  <c r="D282" i="4"/>
  <c r="K285" i="4"/>
  <c r="I291" i="4"/>
  <c r="E6" i="4"/>
  <c r="L9" i="4"/>
  <c r="H13" i="4"/>
  <c r="D17" i="4"/>
  <c r="J39" i="3"/>
  <c r="L147" i="4"/>
  <c r="I214" i="4"/>
  <c r="L225" i="4"/>
  <c r="J231" i="4"/>
  <c r="H237" i="4"/>
  <c r="F243" i="4"/>
  <c r="D249" i="4"/>
  <c r="K260" i="4"/>
  <c r="I266" i="4"/>
  <c r="G272" i="4"/>
  <c r="K276" i="4"/>
  <c r="E278" i="4"/>
  <c r="J279" i="4"/>
  <c r="G280" i="4"/>
  <c r="D281" i="4"/>
  <c r="L281" i="4"/>
  <c r="I282" i="4"/>
  <c r="F283" i="4"/>
  <c r="C284" i="4"/>
  <c r="K284" i="4"/>
  <c r="H285" i="4"/>
  <c r="E286" i="4"/>
  <c r="J287" i="4"/>
  <c r="G288" i="4"/>
  <c r="D289" i="4"/>
  <c r="L289" i="4"/>
  <c r="I290" i="4"/>
  <c r="F291" i="4"/>
  <c r="C3" i="4"/>
  <c r="K3" i="4"/>
  <c r="H4" i="4"/>
  <c r="E5" i="4"/>
  <c r="J6" i="4"/>
  <c r="G7" i="4"/>
  <c r="D8" i="4"/>
  <c r="L8" i="4"/>
  <c r="I9" i="4"/>
  <c r="F10" i="4"/>
  <c r="C11" i="4"/>
  <c r="K11" i="4"/>
  <c r="H12" i="4"/>
  <c r="E13" i="4"/>
  <c r="J14" i="4"/>
  <c r="G15" i="4"/>
  <c r="D16" i="4"/>
  <c r="L16" i="4"/>
  <c r="I17" i="4"/>
  <c r="F18" i="4"/>
  <c r="D2" i="4"/>
  <c r="L2" i="4"/>
  <c r="G39" i="3"/>
  <c r="L233" i="4"/>
  <c r="K268" i="4"/>
  <c r="E279" i="4"/>
  <c r="L282" i="4"/>
  <c r="H286" i="4"/>
  <c r="D290" i="4"/>
  <c r="H5" i="4"/>
  <c r="D9" i="4"/>
  <c r="K12" i="4"/>
  <c r="J15" i="4"/>
  <c r="G2" i="4"/>
  <c r="D171" i="4"/>
  <c r="G220" i="4"/>
  <c r="I226" i="4"/>
  <c r="G232" i="4"/>
  <c r="E238" i="4"/>
  <c r="C244" i="4"/>
  <c r="L249" i="4"/>
  <c r="J255" i="4"/>
  <c r="H261" i="4"/>
  <c r="F267" i="4"/>
  <c r="D273" i="4"/>
  <c r="L276" i="4"/>
  <c r="F278" i="4"/>
  <c r="C279" i="4"/>
  <c r="K279" i="4"/>
  <c r="H280" i="4"/>
  <c r="E281" i="4"/>
  <c r="J282" i="4"/>
  <c r="G283" i="4"/>
  <c r="D284" i="4"/>
  <c r="L284" i="4"/>
  <c r="I285" i="4"/>
  <c r="F286" i="4"/>
  <c r="C287" i="4"/>
  <c r="K287" i="4"/>
  <c r="H288" i="4"/>
  <c r="E289" i="4"/>
  <c r="J290" i="4"/>
  <c r="G291" i="4"/>
  <c r="D3" i="4"/>
  <c r="L3" i="4"/>
  <c r="I4" i="4"/>
  <c r="F5" i="4"/>
  <c r="C6" i="4"/>
  <c r="K6" i="4"/>
  <c r="H7" i="4"/>
  <c r="E8" i="4"/>
  <c r="J9" i="4"/>
  <c r="G10" i="4"/>
  <c r="D11" i="4"/>
  <c r="L11" i="4"/>
  <c r="I12" i="4"/>
  <c r="F13" i="4"/>
  <c r="C14" i="4"/>
  <c r="K14" i="4"/>
  <c r="H15" i="4"/>
  <c r="E16" i="4"/>
  <c r="J17" i="4"/>
  <c r="G18" i="4"/>
  <c r="E2" i="4"/>
  <c r="H39" i="3"/>
  <c r="J239" i="4"/>
  <c r="H245" i="4"/>
  <c r="I274" i="4"/>
  <c r="J280" i="4"/>
  <c r="C285" i="4"/>
  <c r="G289" i="4"/>
  <c r="K4" i="4"/>
  <c r="G8" i="4"/>
  <c r="C12" i="4"/>
  <c r="G16" i="4"/>
  <c r="L178" i="4"/>
  <c r="H221" i="4"/>
  <c r="F227" i="4"/>
  <c r="D233" i="4"/>
  <c r="K244" i="4"/>
  <c r="I250" i="4"/>
  <c r="G256" i="4"/>
  <c r="E262" i="4"/>
  <c r="C268" i="4"/>
  <c r="L273" i="4"/>
  <c r="G278" i="4"/>
  <c r="D279" i="4"/>
  <c r="L279" i="4"/>
  <c r="I280" i="4"/>
  <c r="F281" i="4"/>
  <c r="C282" i="4"/>
  <c r="K282" i="4"/>
  <c r="H283" i="4"/>
  <c r="E284" i="4"/>
  <c r="J285" i="4"/>
  <c r="G286" i="4"/>
  <c r="D287" i="4"/>
  <c r="L287" i="4"/>
  <c r="I288" i="4"/>
  <c r="F289" i="4"/>
  <c r="C290" i="4"/>
  <c r="K290" i="4"/>
  <c r="H291" i="4"/>
  <c r="E3" i="4"/>
  <c r="J4" i="4"/>
  <c r="G5" i="4"/>
  <c r="D6" i="4"/>
  <c r="L6" i="4"/>
  <c r="I7" i="4"/>
  <c r="F8" i="4"/>
  <c r="C9" i="4"/>
  <c r="K9" i="4"/>
  <c r="H10" i="4"/>
  <c r="E11" i="4"/>
  <c r="J12" i="4"/>
  <c r="G13" i="4"/>
  <c r="D14" i="4"/>
  <c r="L14" i="4"/>
  <c r="I15" i="4"/>
  <c r="F16" i="4"/>
  <c r="C17" i="4"/>
  <c r="K17" i="4"/>
  <c r="H18" i="4"/>
  <c r="F2" i="4"/>
  <c r="I39" i="3"/>
  <c r="C228" i="4"/>
  <c r="F251" i="4"/>
  <c r="C277" i="4"/>
  <c r="G281" i="4"/>
  <c r="F284" i="4"/>
  <c r="J288" i="4"/>
  <c r="F3" i="4"/>
  <c r="J7" i="4"/>
  <c r="F11" i="4"/>
  <c r="I18" i="4"/>
  <c r="F191" i="4"/>
  <c r="K228" i="4"/>
  <c r="I234" i="4"/>
  <c r="G240" i="4"/>
  <c r="E246" i="4"/>
  <c r="C252" i="4"/>
  <c r="L257" i="4"/>
  <c r="J263" i="4"/>
  <c r="H269" i="4"/>
  <c r="F275" i="4"/>
  <c r="H277" i="4"/>
  <c r="I278" i="4"/>
  <c r="F279" i="4"/>
  <c r="C280" i="4"/>
  <c r="K280" i="4"/>
  <c r="H281" i="4"/>
  <c r="E282" i="4"/>
  <c r="J283" i="4"/>
  <c r="G284" i="4"/>
  <c r="D285" i="4"/>
  <c r="L285" i="4"/>
  <c r="I286" i="4"/>
  <c r="F287" i="4"/>
  <c r="C288" i="4"/>
  <c r="K288" i="4"/>
  <c r="H289" i="4"/>
  <c r="E290" i="4"/>
  <c r="J291" i="4"/>
  <c r="G3" i="4"/>
  <c r="D4" i="4"/>
  <c r="L4" i="4"/>
  <c r="I5" i="4"/>
  <c r="F6" i="4"/>
  <c r="C7" i="4"/>
  <c r="K7" i="4"/>
  <c r="H8" i="4"/>
  <c r="E9" i="4"/>
  <c r="J10" i="4"/>
  <c r="G11" i="4"/>
  <c r="D12" i="4"/>
  <c r="L12" i="4"/>
  <c r="I13" i="4"/>
  <c r="F14" i="4"/>
  <c r="C15" i="4"/>
  <c r="K15" i="4"/>
  <c r="H16" i="4"/>
  <c r="E17" i="4"/>
  <c r="J18" i="4"/>
  <c r="H2" i="4"/>
  <c r="C39" i="3"/>
  <c r="K39" i="3"/>
  <c r="M49" i="2"/>
  <c r="M5" i="3" l="1"/>
  <c r="B15" i="3"/>
  <c r="B4" i="3"/>
  <c r="B25" i="4"/>
  <c r="B20" i="4"/>
  <c r="B23" i="4"/>
  <c r="B21" i="4"/>
  <c r="B24" i="4"/>
  <c r="B19" i="4"/>
  <c r="B32" i="4"/>
  <c r="B40" i="4"/>
  <c r="B48" i="4"/>
  <c r="B56" i="4"/>
  <c r="B64" i="4"/>
  <c r="B72" i="4"/>
  <c r="B80" i="4"/>
  <c r="B27" i="4"/>
  <c r="B28" i="4"/>
  <c r="B36" i="4"/>
  <c r="B44" i="4"/>
  <c r="B52" i="4"/>
  <c r="B60" i="4"/>
  <c r="B68" i="4"/>
  <c r="B76" i="4"/>
  <c r="B29" i="4"/>
  <c r="B30" i="4"/>
  <c r="B31" i="4"/>
  <c r="B61" i="4"/>
  <c r="B62" i="4"/>
  <c r="B63" i="4"/>
  <c r="B85" i="4"/>
  <c r="B93" i="4"/>
  <c r="B33" i="4"/>
  <c r="B34" i="4"/>
  <c r="B35" i="4"/>
  <c r="B65" i="4"/>
  <c r="B66" i="4"/>
  <c r="B67" i="4"/>
  <c r="B88" i="4"/>
  <c r="B96" i="4"/>
  <c r="B37" i="4"/>
  <c r="B38" i="4"/>
  <c r="B39" i="4"/>
  <c r="B69" i="4"/>
  <c r="B70" i="4"/>
  <c r="B71" i="4"/>
  <c r="B83" i="4"/>
  <c r="B91" i="4"/>
  <c r="B22" i="4"/>
  <c r="B41" i="4"/>
  <c r="B42" i="4"/>
  <c r="B43" i="4"/>
  <c r="B73" i="4"/>
  <c r="B74" i="4"/>
  <c r="B75" i="4"/>
  <c r="B86" i="4"/>
  <c r="B45" i="4"/>
  <c r="B46" i="4"/>
  <c r="B47" i="4"/>
  <c r="B77" i="4"/>
  <c r="B78" i="4"/>
  <c r="B79" i="4"/>
  <c r="B49" i="4"/>
  <c r="B50" i="4"/>
  <c r="B51" i="4"/>
  <c r="B81" i="4"/>
  <c r="B84" i="4"/>
  <c r="B92" i="4"/>
  <c r="B54" i="4"/>
  <c r="B26" i="4"/>
  <c r="B58" i="4"/>
  <c r="B100" i="4"/>
  <c r="B108" i="4"/>
  <c r="B116" i="4"/>
  <c r="B124" i="4"/>
  <c r="B132" i="4"/>
  <c r="B140" i="4"/>
  <c r="B55" i="4"/>
  <c r="B59" i="4"/>
  <c r="B82" i="4"/>
  <c r="B98" i="4"/>
  <c r="B106" i="4"/>
  <c r="B114" i="4"/>
  <c r="B122" i="4"/>
  <c r="B130" i="4"/>
  <c r="B138" i="4"/>
  <c r="B101" i="4"/>
  <c r="B109" i="4"/>
  <c r="B117" i="4"/>
  <c r="B125" i="4"/>
  <c r="B133" i="4"/>
  <c r="B87" i="4"/>
  <c r="B89" i="4"/>
  <c r="B104" i="4"/>
  <c r="B112" i="4"/>
  <c r="B120" i="4"/>
  <c r="B128" i="4"/>
  <c r="B136" i="4"/>
  <c r="B107" i="4"/>
  <c r="B123" i="4"/>
  <c r="B148" i="4"/>
  <c r="B156" i="4"/>
  <c r="B164" i="4"/>
  <c r="B172" i="4"/>
  <c r="B110" i="4"/>
  <c r="B126" i="4"/>
  <c r="B143" i="4"/>
  <c r="B151" i="4"/>
  <c r="B159" i="4"/>
  <c r="B167" i="4"/>
  <c r="B53" i="4"/>
  <c r="B95" i="4"/>
  <c r="B97" i="4"/>
  <c r="B113" i="4"/>
  <c r="B129" i="4"/>
  <c r="B146" i="4"/>
  <c r="B154" i="4"/>
  <c r="B162" i="4"/>
  <c r="B170" i="4"/>
  <c r="B178" i="4"/>
  <c r="B90" i="4"/>
  <c r="B103" i="4"/>
  <c r="B119" i="4"/>
  <c r="B135" i="4"/>
  <c r="B139" i="4"/>
  <c r="B149" i="4"/>
  <c r="B157" i="4"/>
  <c r="B165" i="4"/>
  <c r="B99" i="4"/>
  <c r="B115" i="4"/>
  <c r="B131" i="4"/>
  <c r="B141" i="4"/>
  <c r="B144" i="4"/>
  <c r="B152" i="4"/>
  <c r="B160" i="4"/>
  <c r="B168" i="4"/>
  <c r="B57" i="4"/>
  <c r="B94" i="4"/>
  <c r="B102" i="4"/>
  <c r="B118" i="4"/>
  <c r="B134" i="4"/>
  <c r="B147" i="4"/>
  <c r="B155" i="4"/>
  <c r="B163" i="4"/>
  <c r="B171" i="4"/>
  <c r="B105" i="4"/>
  <c r="B166" i="4"/>
  <c r="B174" i="4"/>
  <c r="B179" i="4"/>
  <c r="B184" i="4"/>
  <c r="B190" i="4"/>
  <c r="B198" i="4"/>
  <c r="B206" i="4"/>
  <c r="B214" i="4"/>
  <c r="B111" i="4"/>
  <c r="B169" i="4"/>
  <c r="B193" i="4"/>
  <c r="B201" i="4"/>
  <c r="B209" i="4"/>
  <c r="B217" i="4"/>
  <c r="B158" i="4"/>
  <c r="B175" i="4"/>
  <c r="B180" i="4"/>
  <c r="B185" i="4"/>
  <c r="B188" i="4"/>
  <c r="B196" i="4"/>
  <c r="B204" i="4"/>
  <c r="B212" i="4"/>
  <c r="B220" i="4"/>
  <c r="B161" i="4"/>
  <c r="B176" i="4"/>
  <c r="B181" i="4"/>
  <c r="B191" i="4"/>
  <c r="B199" i="4"/>
  <c r="B207" i="4"/>
  <c r="B215" i="4"/>
  <c r="B137" i="4"/>
  <c r="B150" i="4"/>
  <c r="B186" i="4"/>
  <c r="B194" i="4"/>
  <c r="B202" i="4"/>
  <c r="B210" i="4"/>
  <c r="B218" i="4"/>
  <c r="B153" i="4"/>
  <c r="B177" i="4"/>
  <c r="B182" i="4"/>
  <c r="B189" i="4"/>
  <c r="B197" i="4"/>
  <c r="B205" i="4"/>
  <c r="B213" i="4"/>
  <c r="B221" i="4"/>
  <c r="B121" i="4"/>
  <c r="B142" i="4"/>
  <c r="B192" i="4"/>
  <c r="B200" i="4"/>
  <c r="B208" i="4"/>
  <c r="B216" i="4"/>
  <c r="B187" i="4"/>
  <c r="B229" i="4"/>
  <c r="B237" i="4"/>
  <c r="B245" i="4"/>
  <c r="B253" i="4"/>
  <c r="B261" i="4"/>
  <c r="B269" i="4"/>
  <c r="B127" i="4"/>
  <c r="B211" i="4"/>
  <c r="B224" i="4"/>
  <c r="B232" i="4"/>
  <c r="B240" i="4"/>
  <c r="B248" i="4"/>
  <c r="B256" i="4"/>
  <c r="B264" i="4"/>
  <c r="B272" i="4"/>
  <c r="B227" i="4"/>
  <c r="B235" i="4"/>
  <c r="B243" i="4"/>
  <c r="B251" i="4"/>
  <c r="B259" i="4"/>
  <c r="B267" i="4"/>
  <c r="B275" i="4"/>
  <c r="B183" i="4"/>
  <c r="B195" i="4"/>
  <c r="B222" i="4"/>
  <c r="B230" i="4"/>
  <c r="B238" i="4"/>
  <c r="B246" i="4"/>
  <c r="B254" i="4"/>
  <c r="B262" i="4"/>
  <c r="B270" i="4"/>
  <c r="B278" i="4"/>
  <c r="B219" i="4"/>
  <c r="B225" i="4"/>
  <c r="B233" i="4"/>
  <c r="B241" i="4"/>
  <c r="B249" i="4"/>
  <c r="B257" i="4"/>
  <c r="B265" i="4"/>
  <c r="B273" i="4"/>
  <c r="B145" i="4"/>
  <c r="B228" i="4"/>
  <c r="B236" i="4"/>
  <c r="B244" i="4"/>
  <c r="B252" i="4"/>
  <c r="B260" i="4"/>
  <c r="B268" i="4"/>
  <c r="B276" i="4"/>
  <c r="B173" i="4"/>
  <c r="B226" i="4"/>
  <c r="B234" i="4"/>
  <c r="B242" i="4"/>
  <c r="B250" i="4"/>
  <c r="B258" i="4"/>
  <c r="B266" i="4"/>
  <c r="B274" i="4"/>
  <c r="B247" i="4"/>
  <c r="B286" i="4"/>
  <c r="B5" i="4"/>
  <c r="B13" i="4"/>
  <c r="B203" i="4"/>
  <c r="B271" i="4"/>
  <c r="B281" i="4"/>
  <c r="B289" i="4"/>
  <c r="B8" i="4"/>
  <c r="B16" i="4"/>
  <c r="B263" i="4"/>
  <c r="B280" i="4"/>
  <c r="B7" i="4"/>
  <c r="B231" i="4"/>
  <c r="B284" i="4"/>
  <c r="B3" i="4"/>
  <c r="N3" i="4" s="1"/>
  <c r="B11" i="4"/>
  <c r="B288" i="4"/>
  <c r="B255" i="4"/>
  <c r="B279" i="4"/>
  <c r="B287" i="4"/>
  <c r="B6" i="4"/>
  <c r="B14" i="4"/>
  <c r="B282" i="4"/>
  <c r="B290" i="4"/>
  <c r="B9" i="4"/>
  <c r="B17" i="4"/>
  <c r="B2" i="4"/>
  <c r="B239" i="4"/>
  <c r="B277" i="4"/>
  <c r="B285" i="4"/>
  <c r="B4" i="4"/>
  <c r="B12" i="4"/>
  <c r="B15" i="4"/>
  <c r="B223" i="4"/>
  <c r="B283" i="4"/>
  <c r="B291" i="4"/>
  <c r="B10" i="4"/>
  <c r="B18" i="4"/>
  <c r="B14" i="3" l="1"/>
  <c r="B11" i="3" s="1"/>
  <c r="M4" i="3"/>
  <c r="O3" i="4"/>
  <c r="O97" i="4"/>
  <c r="O250" i="4"/>
  <c r="O252" i="4"/>
  <c r="O254" i="4"/>
  <c r="O261" i="4"/>
  <c r="O186" i="4"/>
  <c r="O180" i="4"/>
  <c r="O166" i="4"/>
  <c r="O143" i="4"/>
  <c r="O107" i="4"/>
  <c r="O133" i="4"/>
  <c r="O124" i="4"/>
  <c r="O42" i="4"/>
  <c r="O13" i="4"/>
  <c r="O161" i="4"/>
  <c r="O94" i="4"/>
  <c r="O106" i="4"/>
  <c r="O46" i="4"/>
  <c r="O38" i="4"/>
  <c r="O28" i="4"/>
  <c r="O17" i="4"/>
  <c r="O234" i="4"/>
  <c r="O236" i="4"/>
  <c r="O251" i="4"/>
  <c r="O177" i="4"/>
  <c r="O206" i="4"/>
  <c r="O57" i="4"/>
  <c r="O99" i="4"/>
  <c r="O90" i="4"/>
  <c r="O110" i="4"/>
  <c r="O128" i="4"/>
  <c r="O22" i="4"/>
  <c r="O29" i="4"/>
  <c r="O241" i="4"/>
  <c r="O214" i="4"/>
  <c r="O126" i="4"/>
  <c r="O12" i="4"/>
  <c r="O9" i="4"/>
  <c r="O226" i="4"/>
  <c r="O243" i="4"/>
  <c r="O121" i="4"/>
  <c r="O163" i="4"/>
  <c r="O178" i="4"/>
  <c r="O109" i="4"/>
  <c r="O82" i="4"/>
  <c r="O50" i="4"/>
  <c r="O86" i="4"/>
  <c r="O91" i="4"/>
  <c r="O93" i="4"/>
  <c r="O76" i="4"/>
  <c r="O219" i="4"/>
  <c r="O222" i="4"/>
  <c r="O221" i="4"/>
  <c r="O218" i="4"/>
  <c r="O190" i="4"/>
  <c r="O155" i="4"/>
  <c r="O53" i="4"/>
  <c r="O59" i="4"/>
  <c r="O58" i="4"/>
  <c r="O49" i="4"/>
  <c r="O75" i="4"/>
  <c r="O83" i="4"/>
  <c r="O85" i="4"/>
  <c r="O21" i="4"/>
  <c r="O246" i="4"/>
  <c r="O136" i="4"/>
  <c r="O4" i="4"/>
  <c r="O18" i="4"/>
  <c r="O285" i="4"/>
  <c r="O289" i="4"/>
  <c r="O276" i="4"/>
  <c r="O227" i="4"/>
  <c r="O211" i="4"/>
  <c r="O213" i="4"/>
  <c r="O162" i="4"/>
  <c r="O156" i="4"/>
  <c r="O26" i="4"/>
  <c r="O74" i="4"/>
  <c r="O60" i="4"/>
  <c r="O244" i="4"/>
  <c r="O105" i="4"/>
  <c r="O277" i="4"/>
  <c r="O281" i="4"/>
  <c r="O183" i="4"/>
  <c r="O205" i="4"/>
  <c r="O191" i="4"/>
  <c r="O188" i="4"/>
  <c r="O193" i="4"/>
  <c r="O179" i="4"/>
  <c r="O134" i="4"/>
  <c r="O154" i="4"/>
  <c r="O89" i="4"/>
  <c r="O130" i="4"/>
  <c r="O73" i="4"/>
  <c r="O56" i="4"/>
  <c r="O20" i="4"/>
  <c r="O113" i="4"/>
  <c r="O6" i="4"/>
  <c r="O258" i="4"/>
  <c r="O262" i="4"/>
  <c r="O269" i="4"/>
  <c r="O181" i="4"/>
  <c r="O185" i="4"/>
  <c r="O118" i="4"/>
  <c r="O146" i="4"/>
  <c r="O132" i="4"/>
  <c r="O69" i="4"/>
  <c r="O65" i="4"/>
  <c r="O25" i="4"/>
  <c r="O144" i="4"/>
  <c r="O68" i="4"/>
  <c r="O145" i="4"/>
  <c r="O51" i="4"/>
  <c r="O19" i="4"/>
  <c r="O286" i="4"/>
  <c r="O11" i="4"/>
  <c r="O229" i="4"/>
  <c r="O175" i="4"/>
  <c r="O15" i="4"/>
  <c r="O55" i="4"/>
  <c r="O160" i="4"/>
  <c r="O119" i="4"/>
  <c r="O287" i="4"/>
  <c r="O72" i="4"/>
  <c r="O248" i="4"/>
  <c r="O216" i="4"/>
  <c r="O64" i="4"/>
  <c r="O104" i="4"/>
  <c r="O199" i="4"/>
  <c r="O115" i="4"/>
  <c r="O114" i="4"/>
  <c r="O268" i="4"/>
  <c r="O35" i="4"/>
  <c r="O202" i="4"/>
  <c r="O108" i="4"/>
  <c r="O24" i="4"/>
  <c r="O182" i="4"/>
  <c r="O111" i="4"/>
  <c r="O120" i="4"/>
  <c r="O208" i="4"/>
  <c r="O71" i="4"/>
  <c r="O151" i="4"/>
  <c r="O88" i="4"/>
  <c r="O184" i="4"/>
  <c r="O40" i="4"/>
  <c r="O63" i="4"/>
  <c r="O167" i="4"/>
  <c r="O232" i="4"/>
  <c r="O215" i="4"/>
  <c r="O240" i="4"/>
  <c r="O39" i="4"/>
  <c r="O135" i="4"/>
  <c r="O152" i="4"/>
  <c r="O96" i="4"/>
  <c r="O80" i="4"/>
  <c r="O47" i="4"/>
  <c r="O176" i="4"/>
  <c r="O112" i="4"/>
  <c r="O149" i="4"/>
  <c r="O189" i="4"/>
  <c r="O116" i="4"/>
  <c r="O67" i="4"/>
  <c r="O70" i="4"/>
  <c r="B12" i="3"/>
  <c r="H36" i="3"/>
  <c r="F37" i="3"/>
  <c r="I36" i="3"/>
  <c r="G37" i="3"/>
  <c r="J36" i="3"/>
  <c r="H37" i="3"/>
  <c r="C36" i="3"/>
  <c r="K36" i="3"/>
  <c r="I37" i="3"/>
  <c r="D36" i="3"/>
  <c r="L36" i="3"/>
  <c r="J37" i="3"/>
  <c r="E36" i="3"/>
  <c r="C37" i="3"/>
  <c r="K37" i="3"/>
  <c r="B37" i="3"/>
  <c r="F36" i="3"/>
  <c r="D37" i="3"/>
  <c r="L37" i="3"/>
  <c r="G36" i="3"/>
  <c r="E37" i="3"/>
  <c r="N183" i="4" l="1"/>
  <c r="N143" i="4"/>
  <c r="N128" i="4"/>
  <c r="N162" i="4"/>
  <c r="N178" i="4"/>
  <c r="N19" i="4"/>
  <c r="N226" i="4"/>
  <c r="N50" i="4"/>
  <c r="N126" i="4"/>
  <c r="N38" i="4"/>
  <c r="N154" i="4"/>
  <c r="N51" i="4"/>
  <c r="N73" i="4"/>
  <c r="N20" i="4"/>
  <c r="N91" i="4"/>
  <c r="N132" i="4"/>
  <c r="N136" i="4"/>
  <c r="N56" i="4"/>
  <c r="N191" i="4"/>
  <c r="N13" i="4"/>
  <c r="N57" i="4"/>
  <c r="N86" i="4"/>
  <c r="N285" i="4"/>
  <c r="N193" i="4"/>
  <c r="N17" i="4"/>
  <c r="N133" i="4"/>
  <c r="N69" i="4"/>
  <c r="N175" i="4"/>
  <c r="N206" i="4"/>
  <c r="N65" i="4"/>
  <c r="N82" i="4"/>
  <c r="N281" i="4"/>
  <c r="N121" i="4"/>
  <c r="N26" i="4"/>
  <c r="N134" i="4"/>
  <c r="N250" i="4"/>
  <c r="N106" i="4"/>
  <c r="N244" i="4"/>
  <c r="N234" i="4"/>
  <c r="N90" i="4"/>
  <c r="N221" i="4"/>
  <c r="N29" i="4"/>
  <c r="N181" i="4"/>
  <c r="Q181" i="4" s="1"/>
  <c r="N236" i="4"/>
  <c r="N155" i="4"/>
  <c r="N64" i="4"/>
  <c r="N149" i="4"/>
  <c r="N160" i="4"/>
  <c r="N80" i="4"/>
  <c r="N286" i="4"/>
  <c r="N114" i="4"/>
  <c r="N179" i="4"/>
  <c r="N252" i="4"/>
  <c r="N188" i="4"/>
  <c r="N185" i="4"/>
  <c r="N18" i="4"/>
  <c r="N190" i="4"/>
  <c r="N254" i="4"/>
  <c r="N60" i="4"/>
  <c r="N6" i="4"/>
  <c r="N83" i="4"/>
  <c r="N177" i="4"/>
  <c r="N222" i="4"/>
  <c r="N208" i="4"/>
  <c r="N152" i="4"/>
  <c r="N63" i="4"/>
  <c r="N96" i="4"/>
  <c r="N243" i="4"/>
  <c r="N241" i="4"/>
  <c r="N205" i="4"/>
  <c r="N67" i="4"/>
  <c r="N72" i="4"/>
  <c r="N11" i="4"/>
  <c r="N215" i="4"/>
  <c r="N116" i="4"/>
  <c r="N40" i="4"/>
  <c r="N119" i="4"/>
  <c r="E12" i="3"/>
  <c r="N109" i="4"/>
  <c r="N216" i="4"/>
  <c r="N70" i="4"/>
  <c r="N71" i="4"/>
  <c r="N68" i="4"/>
  <c r="N120" i="4"/>
  <c r="N240" i="4"/>
  <c r="N182" i="4"/>
  <c r="N269" i="4"/>
  <c r="N163" i="4"/>
  <c r="N218" i="4"/>
  <c r="N74" i="4"/>
  <c r="N59" i="4"/>
  <c r="N53" i="4"/>
  <c r="N85" i="4"/>
  <c r="N276" i="4"/>
  <c r="N180" i="4"/>
  <c r="N161" i="4"/>
  <c r="N28" i="4"/>
  <c r="N105" i="4"/>
  <c r="N277" i="4"/>
  <c r="N99" i="4"/>
  <c r="N186" i="4"/>
  <c r="N258" i="4"/>
  <c r="N144" i="4"/>
  <c r="N88" i="4"/>
  <c r="N229" i="4"/>
  <c r="N248" i="4"/>
  <c r="N111" i="4"/>
  <c r="N287" i="4"/>
  <c r="N76" i="4"/>
  <c r="N22" i="4"/>
  <c r="N251" i="4"/>
  <c r="N211" i="4"/>
  <c r="N107" i="4"/>
  <c r="N124" i="4"/>
  <c r="N94" i="4"/>
  <c r="N213" i="4"/>
  <c r="G12" i="3"/>
  <c r="N118" i="4"/>
  <c r="N58" i="4"/>
  <c r="N156" i="4"/>
  <c r="N46" i="4"/>
  <c r="N25" i="4"/>
  <c r="N227" i="4"/>
  <c r="N214" i="4"/>
  <c r="N219" i="4"/>
  <c r="N55" i="4"/>
  <c r="N112" i="4"/>
  <c r="N232" i="4"/>
  <c r="N108" i="4"/>
  <c r="N35" i="4"/>
  <c r="N176" i="4"/>
  <c r="N151" i="4"/>
  <c r="N202" i="4"/>
  <c r="N130" i="4"/>
  <c r="N289" i="4"/>
  <c r="N42" i="4"/>
  <c r="Q3" i="4"/>
  <c r="N110" i="4"/>
  <c r="N12" i="4"/>
  <c r="N113" i="4"/>
  <c r="N93" i="4"/>
  <c r="N166" i="4"/>
  <c r="N261" i="4"/>
  <c r="N262" i="4"/>
  <c r="N146" i="4"/>
  <c r="N104" i="4"/>
  <c r="N145" i="4"/>
  <c r="N15" i="4"/>
  <c r="N39" i="4"/>
  <c r="N189" i="4"/>
  <c r="N135" i="4"/>
  <c r="N184" i="4"/>
  <c r="F12" i="3"/>
  <c r="N75" i="4"/>
  <c r="N9" i="4"/>
  <c r="N246" i="4"/>
  <c r="N89" i="4"/>
  <c r="N21" i="4"/>
  <c r="N4" i="4"/>
  <c r="N49" i="4"/>
  <c r="N268" i="4"/>
  <c r="N167" i="4"/>
  <c r="N24" i="4"/>
  <c r="N115" i="4"/>
  <c r="N97" i="4"/>
  <c r="N199" i="4"/>
  <c r="N47" i="4"/>
  <c r="B36" i="3"/>
  <c r="Q17" i="4"/>
  <c r="C12" i="3"/>
  <c r="O84" i="4" s="1"/>
  <c r="D12" i="3"/>
  <c r="Q9" i="4" l="1"/>
  <c r="Q227" i="4"/>
  <c r="Q59" i="4"/>
  <c r="Q46" i="4"/>
  <c r="Q229" i="4"/>
  <c r="Q218" i="4"/>
  <c r="Q11" i="4"/>
  <c r="Q49" i="4"/>
  <c r="Q184" i="4"/>
  <c r="Q262" i="4"/>
  <c r="Q42" i="4"/>
  <c r="Q232" i="4"/>
  <c r="Q156" i="4"/>
  <c r="Q211" i="4"/>
  <c r="Q88" i="4"/>
  <c r="Q161" i="4"/>
  <c r="Q163" i="4"/>
  <c r="Q216" i="4"/>
  <c r="Q72" i="4"/>
  <c r="Q208" i="4"/>
  <c r="Q18" i="4"/>
  <c r="Q160" i="4"/>
  <c r="Q90" i="4"/>
  <c r="Q281" i="4"/>
  <c r="Q193" i="4"/>
  <c r="Q132" i="4"/>
  <c r="Q50" i="4"/>
  <c r="Q24" i="4"/>
  <c r="Q176" i="4"/>
  <c r="Q277" i="4"/>
  <c r="Q4" i="4"/>
  <c r="Q261" i="4"/>
  <c r="Q112" i="4"/>
  <c r="Q251" i="4"/>
  <c r="Q180" i="4"/>
  <c r="Q109" i="4"/>
  <c r="Q222" i="4"/>
  <c r="Q149" i="4"/>
  <c r="Q234" i="4"/>
  <c r="Q285" i="4"/>
  <c r="Q91" i="4"/>
  <c r="Q226" i="4"/>
  <c r="Q199" i="4"/>
  <c r="Q21" i="4"/>
  <c r="Q189" i="4"/>
  <c r="Q166" i="4"/>
  <c r="Q130" i="4"/>
  <c r="Q55" i="4"/>
  <c r="Q118" i="4"/>
  <c r="Q22" i="4"/>
  <c r="Q258" i="4"/>
  <c r="Q276" i="4"/>
  <c r="Q182" i="4"/>
  <c r="Q205" i="4"/>
  <c r="Q177" i="4"/>
  <c r="Q188" i="4"/>
  <c r="Q64" i="4"/>
  <c r="Q244" i="4"/>
  <c r="Q65" i="4"/>
  <c r="Q86" i="4"/>
  <c r="Q20" i="4"/>
  <c r="Q19" i="4"/>
  <c r="Q89" i="4"/>
  <c r="Q93" i="4"/>
  <c r="Q202" i="4"/>
  <c r="Q219" i="4"/>
  <c r="Q76" i="4"/>
  <c r="Q186" i="4"/>
  <c r="Q85" i="4"/>
  <c r="Q240" i="4"/>
  <c r="Q119" i="4"/>
  <c r="Q241" i="4"/>
  <c r="Q83" i="4"/>
  <c r="Q252" i="4"/>
  <c r="Q155" i="4"/>
  <c r="Q106" i="4"/>
  <c r="Q206" i="4"/>
  <c r="Q57" i="4"/>
  <c r="Q73" i="4"/>
  <c r="Q178" i="4"/>
  <c r="Q12" i="4"/>
  <c r="Q111" i="4"/>
  <c r="Q47" i="4"/>
  <c r="Q135" i="4"/>
  <c r="Q289" i="4"/>
  <c r="Q58" i="4"/>
  <c r="Q144" i="4"/>
  <c r="Q269" i="4"/>
  <c r="Q67" i="4"/>
  <c r="Q185" i="4"/>
  <c r="Q82" i="4"/>
  <c r="Q97" i="4"/>
  <c r="Q39" i="4"/>
  <c r="Q115" i="4"/>
  <c r="Q246" i="4"/>
  <c r="Q15" i="4"/>
  <c r="Q113" i="4"/>
  <c r="Q151" i="4"/>
  <c r="Q214" i="4"/>
  <c r="Q213" i="4"/>
  <c r="Q287" i="4"/>
  <c r="Q99" i="4"/>
  <c r="Q53" i="4"/>
  <c r="Q120" i="4"/>
  <c r="Q40" i="4"/>
  <c r="Q243" i="4"/>
  <c r="Q6" i="4"/>
  <c r="Q179" i="4"/>
  <c r="Q236" i="4"/>
  <c r="Q250" i="4"/>
  <c r="Q175" i="4"/>
  <c r="Q13" i="4"/>
  <c r="Q51" i="4"/>
  <c r="Q162" i="4"/>
  <c r="Q134" i="4"/>
  <c r="Q69" i="4"/>
  <c r="Q191" i="4"/>
  <c r="Q154" i="4"/>
  <c r="Q128" i="4"/>
  <c r="Q145" i="4"/>
  <c r="Q94" i="4"/>
  <c r="Q68" i="4"/>
  <c r="Q116" i="4"/>
  <c r="Q96" i="4"/>
  <c r="Q60" i="4"/>
  <c r="Q114" i="4"/>
  <c r="Q167" i="4"/>
  <c r="Q75" i="4"/>
  <c r="Q104" i="4"/>
  <c r="Q110" i="4"/>
  <c r="Q35" i="4"/>
  <c r="Q25" i="4"/>
  <c r="Q124" i="4"/>
  <c r="Q248" i="4"/>
  <c r="Q105" i="4"/>
  <c r="Q74" i="4"/>
  <c r="Q71" i="4"/>
  <c r="Q215" i="4"/>
  <c r="Q63" i="4"/>
  <c r="Q254" i="4"/>
  <c r="Q286" i="4"/>
  <c r="Q29" i="4"/>
  <c r="Q26" i="4"/>
  <c r="Q133" i="4"/>
  <c r="Q56" i="4"/>
  <c r="Q38" i="4"/>
  <c r="Q143" i="4"/>
  <c r="Q268" i="4"/>
  <c r="Q146" i="4"/>
  <c r="Q108" i="4"/>
  <c r="Q107" i="4"/>
  <c r="Q28" i="4"/>
  <c r="Q70" i="4"/>
  <c r="Q152" i="4"/>
  <c r="Q190" i="4"/>
  <c r="Q80" i="4"/>
  <c r="Q221" i="4"/>
  <c r="Q121" i="4"/>
  <c r="Q136" i="4"/>
  <c r="Q126" i="4"/>
  <c r="Q183" i="4"/>
  <c r="M12" i="3"/>
  <c r="E11" i="3"/>
  <c r="N79" i="4"/>
  <c r="O220" i="4"/>
  <c r="O194" i="4"/>
  <c r="O54" i="4"/>
  <c r="O224" i="4"/>
  <c r="O235" i="4"/>
  <c r="O8" i="4"/>
  <c r="N270" i="4"/>
  <c r="O37" i="4"/>
  <c r="O203" i="4"/>
  <c r="O253" i="4"/>
  <c r="O260" i="4"/>
  <c r="O139" i="4"/>
  <c r="O79" i="4"/>
  <c r="N137" i="4"/>
  <c r="O137" i="4"/>
  <c r="O283" i="4"/>
  <c r="O131" i="4"/>
  <c r="O187" i="4"/>
  <c r="O280" i="4"/>
  <c r="O239" i="4"/>
  <c r="O264" i="4"/>
  <c r="O98" i="4"/>
  <c r="O5" i="4"/>
  <c r="O16" i="4"/>
  <c r="O36" i="4"/>
  <c r="O263" i="4"/>
  <c r="O288" i="4"/>
  <c r="O31" i="4"/>
  <c r="N290" i="4"/>
  <c r="O198" i="4"/>
  <c r="O33" i="4"/>
  <c r="O274" i="4"/>
  <c r="O27" i="4"/>
  <c r="O207" i="4"/>
  <c r="O271" i="4"/>
  <c r="O103" i="4"/>
  <c r="N225" i="4"/>
  <c r="N207" i="4"/>
  <c r="O123" i="4"/>
  <c r="O290" i="4"/>
  <c r="O138" i="4"/>
  <c r="O101" i="4"/>
  <c r="O238" i="4"/>
  <c r="O270" i="4"/>
  <c r="O192" i="4"/>
  <c r="N123" i="4"/>
  <c r="N14" i="4"/>
  <c r="O122" i="4"/>
  <c r="O170" i="4"/>
  <c r="O43" i="4"/>
  <c r="O266" i="4"/>
  <c r="O279" i="4"/>
  <c r="O272" i="4"/>
  <c r="O34" i="4"/>
  <c r="O242" i="4"/>
  <c r="O14" i="4"/>
  <c r="O231" i="4"/>
  <c r="O284" i="4"/>
  <c r="O225" i="4"/>
  <c r="O141" i="4"/>
  <c r="C11" i="3"/>
  <c r="D11" i="3"/>
  <c r="F11" i="3"/>
  <c r="G11" i="3"/>
  <c r="O30" i="4"/>
  <c r="O267" i="4"/>
  <c r="O142" i="4"/>
  <c r="O223" i="4"/>
  <c r="O95" i="4"/>
  <c r="O245" i="4"/>
  <c r="O228" i="4"/>
  <c r="O210" i="4"/>
  <c r="O7" i="4"/>
  <c r="O233" i="4"/>
  <c r="O201" i="4"/>
  <c r="O196" i="4"/>
  <c r="O168" i="4"/>
  <c r="O41" i="4"/>
  <c r="O2" i="4"/>
  <c r="O117" i="4"/>
  <c r="O265" i="4"/>
  <c r="O92" i="4"/>
  <c r="O164" i="4"/>
  <c r="O171" i="4"/>
  <c r="O255" i="4"/>
  <c r="O158" i="4"/>
  <c r="O148" i="4"/>
  <c r="O282" i="4"/>
  <c r="O173" i="4"/>
  <c r="O52" i="4"/>
  <c r="O259" i="4"/>
  <c r="O200" i="4"/>
  <c r="O291" i="4"/>
  <c r="O44" i="4"/>
  <c r="O48" i="4"/>
  <c r="O125" i="4"/>
  <c r="O212" i="4"/>
  <c r="O174" i="4"/>
  <c r="O157" i="4"/>
  <c r="O230" i="4"/>
  <c r="O87" i="4"/>
  <c r="O23" i="4"/>
  <c r="O45" i="4"/>
  <c r="O257" i="4"/>
  <c r="O247" i="4"/>
  <c r="O153" i="4"/>
  <c r="O275" i="4"/>
  <c r="O249" i="4"/>
  <c r="O100" i="4"/>
  <c r="O256" i="4"/>
  <c r="O195" i="4"/>
  <c r="O165" i="4"/>
  <c r="O127" i="4"/>
  <c r="O237" i="4"/>
  <c r="O77" i="4"/>
  <c r="O61" i="4"/>
  <c r="O78" i="4"/>
  <c r="O129" i="4"/>
  <c r="O66" i="4"/>
  <c r="O273" i="4"/>
  <c r="O140" i="4"/>
  <c r="O172" i="4"/>
  <c r="O102" i="4"/>
  <c r="O150" i="4"/>
  <c r="O204" i="4"/>
  <c r="O159" i="4"/>
  <c r="O278" i="4"/>
  <c r="O209" i="4"/>
  <c r="O197" i="4"/>
  <c r="O169" i="4"/>
  <c r="O10" i="4"/>
  <c r="O32" i="4"/>
  <c r="O62" i="4"/>
  <c r="O81" i="4"/>
  <c r="O147" i="4"/>
  <c r="O217" i="4"/>
  <c r="N2" i="4" l="1"/>
  <c r="M11" i="3"/>
  <c r="N231" i="4"/>
  <c r="Q14" i="4"/>
  <c r="Q207" i="4"/>
  <c r="N102" i="4"/>
  <c r="N95" i="4"/>
  <c r="N157" i="4"/>
  <c r="N164" i="4"/>
  <c r="N228" i="4"/>
  <c r="N267" i="4"/>
  <c r="N210" i="4"/>
  <c r="N66" i="4"/>
  <c r="N158" i="4"/>
  <c r="N23" i="4"/>
  <c r="N245" i="4"/>
  <c r="N200" i="4"/>
  <c r="N92" i="4"/>
  <c r="N212" i="4"/>
  <c r="N169" i="4"/>
  <c r="N275" i="4"/>
  <c r="N237" i="4"/>
  <c r="N78" i="4"/>
  <c r="N7" i="4"/>
  <c r="N278" i="4"/>
  <c r="N129" i="4"/>
  <c r="N159" i="4"/>
  <c r="N127" i="4"/>
  <c r="Q270" i="4"/>
  <c r="N265" i="4"/>
  <c r="Q123" i="4"/>
  <c r="N45" i="4"/>
  <c r="N195" i="4"/>
  <c r="N173" i="4"/>
  <c r="N41" i="4"/>
  <c r="N77" i="4"/>
  <c r="N273" i="4"/>
  <c r="N217" i="4"/>
  <c r="N201" i="4"/>
  <c r="Q225" i="4"/>
  <c r="Q290" i="4"/>
  <c r="N247" i="4"/>
  <c r="N48" i="4"/>
  <c r="N204" i="4"/>
  <c r="N172" i="4"/>
  <c r="N282" i="4"/>
  <c r="N249" i="4"/>
  <c r="N148" i="4"/>
  <c r="N174" i="4"/>
  <c r="N30" i="4"/>
  <c r="N230" i="4"/>
  <c r="N147" i="4"/>
  <c r="N171" i="4"/>
  <c r="N255" i="4"/>
  <c r="N197" i="4"/>
  <c r="N257" i="4"/>
  <c r="N223" i="4"/>
  <c r="N256" i="4"/>
  <c r="N209" i="4"/>
  <c r="N140" i="4"/>
  <c r="N153" i="4"/>
  <c r="N10" i="4"/>
  <c r="N44" i="4"/>
  <c r="N81" i="4"/>
  <c r="N233" i="4"/>
  <c r="N291" i="4"/>
  <c r="N142" i="4"/>
  <c r="N259" i="4"/>
  <c r="N165" i="4"/>
  <c r="N87" i="4"/>
  <c r="N62" i="4"/>
  <c r="N150" i="4"/>
  <c r="Q79" i="4"/>
  <c r="Q137" i="4"/>
  <c r="N84" i="4"/>
  <c r="N187" i="4"/>
  <c r="N274" i="4"/>
  <c r="N203" i="4"/>
  <c r="N266" i="4"/>
  <c r="N33" i="4"/>
  <c r="N16" i="4"/>
  <c r="N280" i="4"/>
  <c r="N235" i="4"/>
  <c r="N141" i="4"/>
  <c r="N37" i="4"/>
  <c r="N170" i="4"/>
  <c r="N31" i="4"/>
  <c r="N271" i="4"/>
  <c r="N98" i="4"/>
  <c r="N131" i="4"/>
  <c r="N288" i="4"/>
  <c r="N263" i="4"/>
  <c r="N139" i="4"/>
  <c r="N264" i="4"/>
  <c r="N122" i="4"/>
  <c r="N198" i="4"/>
  <c r="N220" i="4"/>
  <c r="N283" i="4"/>
  <c r="N279" i="4"/>
  <c r="N5" i="4"/>
  <c r="N192" i="4"/>
  <c r="N253" i="4"/>
  <c r="N272" i="4"/>
  <c r="N43" i="4"/>
  <c r="N36" i="4"/>
  <c r="N138" i="4"/>
  <c r="N224" i="4"/>
  <c r="N34" i="4"/>
  <c r="N103" i="4"/>
  <c r="N194" i="4"/>
  <c r="N27" i="4"/>
  <c r="N238" i="4"/>
  <c r="N101" i="4"/>
  <c r="N54" i="4"/>
  <c r="N260" i="4"/>
  <c r="N239" i="4"/>
  <c r="N242" i="4"/>
  <c r="N284" i="4"/>
  <c r="N8" i="4"/>
  <c r="N100" i="4"/>
  <c r="N168" i="4"/>
  <c r="N117" i="4"/>
  <c r="N52" i="4"/>
  <c r="N125" i="4"/>
  <c r="N61" i="4"/>
  <c r="N32" i="4"/>
  <c r="N196" i="4"/>
  <c r="Q102" i="4" l="1"/>
  <c r="Q7" i="4"/>
  <c r="Q100" i="4"/>
  <c r="Q238" i="4"/>
  <c r="Q43" i="4"/>
  <c r="Q198" i="4"/>
  <c r="Q271" i="4"/>
  <c r="Q33" i="4"/>
  <c r="Q30" i="4"/>
  <c r="Q142" i="4"/>
  <c r="Q209" i="4"/>
  <c r="Q230" i="4"/>
  <c r="Q48" i="4"/>
  <c r="Q41" i="4"/>
  <c r="Q265" i="4"/>
  <c r="Q195" i="4"/>
  <c r="Q164" i="4"/>
  <c r="Q54" i="4"/>
  <c r="Q291" i="4"/>
  <c r="Q256" i="4"/>
  <c r="Q247" i="4"/>
  <c r="Q173" i="4"/>
  <c r="Q78" i="4"/>
  <c r="Q23" i="4"/>
  <c r="Q196" i="4"/>
  <c r="Q158" i="4"/>
  <c r="Q210" i="4"/>
  <c r="Q32" i="4"/>
  <c r="Q284" i="4"/>
  <c r="Q194" i="4"/>
  <c r="Q253" i="4"/>
  <c r="Q264" i="4"/>
  <c r="Q170" i="4"/>
  <c r="Q203" i="4"/>
  <c r="Q150" i="4"/>
  <c r="Q81" i="4"/>
  <c r="Q257" i="4"/>
  <c r="Q148" i="4"/>
  <c r="Q157" i="4"/>
  <c r="Q231" i="4"/>
  <c r="Q168" i="4"/>
  <c r="Q36" i="4"/>
  <c r="Q220" i="4"/>
  <c r="Q98" i="4"/>
  <c r="Q16" i="4"/>
  <c r="Q66" i="4"/>
  <c r="Q2" i="4"/>
  <c r="Q8" i="4"/>
  <c r="Q27" i="4"/>
  <c r="Q272" i="4"/>
  <c r="Q122" i="4"/>
  <c r="Q31" i="4"/>
  <c r="Q266" i="4"/>
  <c r="Q233" i="4"/>
  <c r="Q223" i="4"/>
  <c r="Q174" i="4"/>
  <c r="Q45" i="4"/>
  <c r="Q127" i="4"/>
  <c r="Q278" i="4"/>
  <c r="Q169" i="4"/>
  <c r="Q200" i="4"/>
  <c r="Q61" i="4"/>
  <c r="Q242" i="4"/>
  <c r="Q103" i="4"/>
  <c r="Q192" i="4"/>
  <c r="Q139" i="4"/>
  <c r="Q37" i="4"/>
  <c r="Q274" i="4"/>
  <c r="Q62" i="4"/>
  <c r="Q44" i="4"/>
  <c r="Q197" i="4"/>
  <c r="Q249" i="4"/>
  <c r="Q201" i="4"/>
  <c r="Q159" i="4"/>
  <c r="Q212" i="4"/>
  <c r="Q245" i="4"/>
  <c r="Q117" i="4"/>
  <c r="Q138" i="4"/>
  <c r="Q283" i="4"/>
  <c r="Q131" i="4"/>
  <c r="Q280" i="4"/>
  <c r="Q101" i="4"/>
  <c r="Q125" i="4"/>
  <c r="Q239" i="4"/>
  <c r="Q34" i="4"/>
  <c r="Q5" i="4"/>
  <c r="Q263" i="4"/>
  <c r="Q141" i="4"/>
  <c r="Q187" i="4"/>
  <c r="Q87" i="4"/>
  <c r="Q10" i="4"/>
  <c r="Q255" i="4"/>
  <c r="Q282" i="4"/>
  <c r="Q217" i="4"/>
  <c r="Q129" i="4"/>
  <c r="Q237" i="4"/>
  <c r="Q92" i="4"/>
  <c r="Q267" i="4"/>
  <c r="Q259" i="4"/>
  <c r="Q140" i="4"/>
  <c r="Q147" i="4"/>
  <c r="Q204" i="4"/>
  <c r="Q77" i="4"/>
  <c r="Q52" i="4"/>
  <c r="Q260" i="4"/>
  <c r="Q224" i="4"/>
  <c r="Q279" i="4"/>
  <c r="Q288" i="4"/>
  <c r="Q235" i="4"/>
  <c r="Q84" i="4"/>
  <c r="Q165" i="4"/>
  <c r="Q153" i="4"/>
  <c r="Q171" i="4"/>
  <c r="Q172" i="4"/>
  <c r="Q273" i="4"/>
  <c r="Q275" i="4"/>
  <c r="Q228" i="4"/>
  <c r="Q9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Jens Halford Dyster-Aas</author>
  </authors>
  <commentList>
    <comment ref="E1" authorId="0" shapeId="0" xr:uid="{59C4AE4C-CA30-4658-AC1F-CD513090E026}">
      <text>
        <r>
          <rPr>
            <b/>
            <sz val="9"/>
            <color indexed="81"/>
            <rFont val="Tahoma"/>
            <family val="2"/>
          </rPr>
          <t>Jens Halford Dyster-Aas:</t>
        </r>
        <r>
          <rPr>
            <sz val="9"/>
            <color indexed="81"/>
            <rFont val="Tahoma"/>
            <family val="2"/>
          </rPr>
          <t xml:space="preserve">
Andel befolkning över 40/andel befolkning under 40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<sst xmlns="http://schemas.openxmlformats.org/spreadsheetml/2006/main" count="5808" uniqueCount="485">
  <si>
    <t>Kommun</t>
  </si>
  <si>
    <t>Landareal</t>
  </si>
  <si>
    <t>Befolkning</t>
  </si>
  <si>
    <t>Befolkningstäthet</t>
  </si>
  <si>
    <t>Andel yngre/äldre</t>
  </si>
  <si>
    <t>Inpendlare</t>
  </si>
  <si>
    <t>Ratio D/N</t>
  </si>
  <si>
    <t>HSR Kommunindex</t>
  </si>
  <si>
    <t>Få problem med nedskräpning, andel (%)</t>
  </si>
  <si>
    <t>Möjligheten att återvinna avfall utan transport med bil  är bra, andel (%)</t>
  </si>
  <si>
    <t>Information från kommunen om vad enskilda kan göra för att minska sin miljö- och klimatpåverkan fungerar bra, andel (%)</t>
  </si>
  <si>
    <t>Få problem med skadegörelse eller klotter i kommunen, andel (%)</t>
  </si>
  <si>
    <t>Trygg utomhus i området där du bor när det är ljust ute, andel (%)</t>
  </si>
  <si>
    <t>Kommungrupp 2023</t>
  </si>
  <si>
    <t>Geografi</t>
  </si>
  <si>
    <t>Summa</t>
  </si>
  <si>
    <t>Uppstädning</t>
  </si>
  <si>
    <t>Administration och planering</t>
  </si>
  <si>
    <t>Insamling och rapportering av uppgifter</t>
  </si>
  <si>
    <t>Informationsspridning</t>
  </si>
  <si>
    <t>Malmö</t>
  </si>
  <si>
    <t>Storstäder</t>
  </si>
  <si>
    <t>Skåne län</t>
  </si>
  <si>
    <t>Göteborg</t>
  </si>
  <si>
    <t>Västra Götalands län</t>
  </si>
  <si>
    <t>Upplands Väsby</t>
  </si>
  <si>
    <t>Pendlingskommun nära storstad</t>
  </si>
  <si>
    <t>Stockholms län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</si>
  <si>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</si>
  <si>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</si>
  <si>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</si>
  <si>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</si>
  <si>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</si>
  <si>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</si>
  <si>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</si>
  <si>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</si>
  <si>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</si>
  <si>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</si>
  <si>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</si>
  <si>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Täby</t>
  </si>
  <si>
    <t>Danderyd</t>
  </si>
  <si>
    <t>Sollentuna</t>
  </si>
  <si>
    <t>Nacka</t>
  </si>
  <si>
    <t>Sundbyberg</t>
  </si>
  <si>
    <t>Lidingö</t>
  </si>
  <si>
    <t>Vaxholm</t>
  </si>
  <si>
    <t>Sigtuna</t>
  </si>
  <si>
    <t>Nynäshamn</t>
  </si>
  <si>
    <t>Håbo</t>
  </si>
  <si>
    <t>Uppsala län</t>
  </si>
  <si>
    <t>Staffanstorp</t>
  </si>
  <si>
    <t>Burlöv</t>
  </si>
  <si>
    <t>Vellinge</t>
  </si>
  <si>
    <t>Kävlinge</t>
  </si>
  <si>
    <t>Lomma</t>
  </si>
  <si>
    <t>Svedala</t>
  </si>
  <si>
    <t>Skurup</t>
  </si>
  <si>
    <t>Trelleborg</t>
  </si>
  <si>
    <t>Kungsbacka</t>
  </si>
  <si>
    <t>Hallands län</t>
  </si>
  <si>
    <t>Härryda</t>
  </si>
  <si>
    <t>Öckerö</t>
  </si>
  <si>
    <t>Stenungsund</t>
  </si>
  <si>
    <t>Lerum</t>
  </si>
  <si>
    <t>Bollebygd</t>
  </si>
  <si>
    <t>Lilla Edet</t>
  </si>
  <si>
    <t>Mölndal</t>
  </si>
  <si>
    <t>Kungälv</t>
  </si>
  <si>
    <t>Alingsås</t>
  </si>
  <si>
    <t>Södertälje</t>
  </si>
  <si>
    <t>Större stad</t>
  </si>
  <si>
    <t>Uppsala</t>
  </si>
  <si>
    <t>Eskilstuna</t>
  </si>
  <si>
    <t>Södermanlands län</t>
  </si>
  <si>
    <t>Linköping</t>
  </si>
  <si>
    <t>Östergötlands län</t>
  </si>
  <si>
    <t>Jönköping</t>
  </si>
  <si>
    <t>Jönköpings län</t>
  </si>
  <si>
    <t>Växjö</t>
  </si>
  <si>
    <t>Kronobergs län</t>
  </si>
  <si>
    <t>Kalmar</t>
  </si>
  <si>
    <t>Kalmar län</t>
  </si>
  <si>
    <t>Lund</t>
  </si>
  <si>
    <t>Helsingborg</t>
  </si>
  <si>
    <t>Kristianstad</t>
  </si>
  <si>
    <t>Halmstad</t>
  </si>
  <si>
    <t>Borås</t>
  </si>
  <si>
    <t>Karlstad</t>
  </si>
  <si>
    <t>Värmlands län</t>
  </si>
  <si>
    <t>Örebro</t>
  </si>
  <si>
    <t>Örebro län</t>
  </si>
  <si>
    <t>Borlänge</t>
  </si>
  <si>
    <t>Dalarnas län</t>
  </si>
  <si>
    <t>Gävle</t>
  </si>
  <si>
    <t>Gävleborgs län</t>
  </si>
  <si>
    <t>Sundsvall</t>
  </si>
  <si>
    <t>Västernorrlands län</t>
  </si>
  <si>
    <t>Östersund</t>
  </si>
  <si>
    <t>Jämtlands län</t>
  </si>
  <si>
    <t>Umeå</t>
  </si>
  <si>
    <t>Västerbottens län</t>
  </si>
  <si>
    <t>Luleå</t>
  </si>
  <si>
    <t>Norrbottens län</t>
  </si>
  <si>
    <t>Nykvarn</t>
  </si>
  <si>
    <t>Pendlingskommun nära större stad</t>
  </si>
  <si>
    <t>Knivsta</t>
  </si>
  <si>
    <t>Heby</t>
  </si>
  <si>
    <t>Enköping</t>
  </si>
  <si>
    <t>Gnesta</t>
  </si>
  <si>
    <t>Strängnäs</t>
  </si>
  <si>
    <t>Trosa</t>
  </si>
  <si>
    <t>Kinda</t>
  </si>
  <si>
    <t>Mjölby</t>
  </si>
  <si>
    <t>Aneby</t>
  </si>
  <si>
    <t>Mullsjö</t>
  </si>
  <si>
    <t>Vaggeryd</t>
  </si>
  <si>
    <t>Lessebo</t>
  </si>
  <si>
    <t>Alvesta</t>
  </si>
  <si>
    <t>Torsås</t>
  </si>
  <si>
    <t>Mörbylånga</t>
  </si>
  <si>
    <t>Sölvesborg</t>
  </si>
  <si>
    <t>Blekinge län</t>
  </si>
  <si>
    <t>Östra Göinge</t>
  </si>
  <si>
    <t>Örkelljunga</t>
  </si>
  <si>
    <t>Bjuv</t>
  </si>
  <si>
    <t>Sjöbo</t>
  </si>
  <si>
    <t>Bromölla</t>
  </si>
  <si>
    <t>Perstorp</t>
  </si>
  <si>
    <t>Klippan</t>
  </si>
  <si>
    <t>Åstorp</t>
  </si>
  <si>
    <t>Landskrona</t>
  </si>
  <si>
    <t>Höganäs</t>
  </si>
  <si>
    <t>Eslöv</t>
  </si>
  <si>
    <t>Ängelholm</t>
  </si>
  <si>
    <t>Laholm</t>
  </si>
  <si>
    <t>Grästorp</t>
  </si>
  <si>
    <t>Herrljunga</t>
  </si>
  <si>
    <t>Vänersborg</t>
  </si>
  <si>
    <t>Forshaga</t>
  </si>
  <si>
    <t>Grums</t>
  </si>
  <si>
    <t>Lekeberg</t>
  </si>
  <si>
    <t>Hallsberg</t>
  </si>
  <si>
    <t>Kumla</t>
  </si>
  <si>
    <t>Hallstahammar</t>
  </si>
  <si>
    <t>Västmanlands län</t>
  </si>
  <si>
    <t>Sala</t>
  </si>
  <si>
    <t>Gagnef</t>
  </si>
  <si>
    <t>Säter</t>
  </si>
  <si>
    <t>Timrå</t>
  </si>
  <si>
    <t>Krokom</t>
  </si>
  <si>
    <t>Nordmaling</t>
  </si>
  <si>
    <t>Bjurholm</t>
  </si>
  <si>
    <t>Robertsfors</t>
  </si>
  <si>
    <t>Vännäs</t>
  </si>
  <si>
    <t>Östhammar</t>
  </si>
  <si>
    <t>Lågpendlingskommun nära större stad</t>
  </si>
  <si>
    <t>Motala</t>
  </si>
  <si>
    <t>Uppvidinge</t>
  </si>
  <si>
    <t>Tingsryd</t>
  </si>
  <si>
    <t>Nybro</t>
  </si>
  <si>
    <t>Hässleholm</t>
  </si>
  <si>
    <t>Uddevalla</t>
  </si>
  <si>
    <t>Ulricehamn</t>
  </si>
  <si>
    <t>Kristinehamn</t>
  </si>
  <si>
    <t>Köping</t>
  </si>
  <si>
    <t>Sandviken</t>
  </si>
  <si>
    <t>Bräcke</t>
  </si>
  <si>
    <t>Berg</t>
  </si>
  <si>
    <t>Älvsbyn</t>
  </si>
  <si>
    <t>Boden</t>
  </si>
  <si>
    <t>Nyköping</t>
  </si>
  <si>
    <t>Mindre stad/tätort</t>
  </si>
  <si>
    <t>Katrineholm</t>
  </si>
  <si>
    <t>Värnamo</t>
  </si>
  <si>
    <t>Oskarshamn</t>
  </si>
  <si>
    <t>Västervik</t>
  </si>
  <si>
    <t>Gotland</t>
  </si>
  <si>
    <t>Gotlands län</t>
  </si>
  <si>
    <t>Karlskrona</t>
  </si>
  <si>
    <t>Ystad</t>
  </si>
  <si>
    <t>Varberg</t>
  </si>
  <si>
    <t>Mariestad</t>
  </si>
  <si>
    <t>Lidköping</t>
  </si>
  <si>
    <t>Skövde</t>
  </si>
  <si>
    <t>Falköping</t>
  </si>
  <si>
    <t>Karlskoga</t>
  </si>
  <si>
    <t>Falun</t>
  </si>
  <si>
    <t>Avesta</t>
  </si>
  <si>
    <t>Ludvika</t>
  </si>
  <si>
    <t>Hudiksvall</t>
  </si>
  <si>
    <t>Härnösand</t>
  </si>
  <si>
    <t>Örnsköldsvik</t>
  </si>
  <si>
    <t>Skellefteå</t>
  </si>
  <si>
    <t>Piteå</t>
  </si>
  <si>
    <t>Vingåker</t>
  </si>
  <si>
    <t>Pendlingskommun nära mindre tätort</t>
  </si>
  <si>
    <t>Flen</t>
  </si>
  <si>
    <t>Sävsjö</t>
  </si>
  <si>
    <t>Eksjö</t>
  </si>
  <si>
    <t>Älmhult</t>
  </si>
  <si>
    <t>Markaryd</t>
  </si>
  <si>
    <t>Högsby</t>
  </si>
  <si>
    <t>Emmaboda</t>
  </si>
  <si>
    <t>Olofström</t>
  </si>
  <si>
    <t>Ronneby</t>
  </si>
  <si>
    <t>Höör</t>
  </si>
  <si>
    <t>Tomelilla</t>
  </si>
  <si>
    <t>Tjörn</t>
  </si>
  <si>
    <t>Dals-Ed</t>
  </si>
  <si>
    <t>Essunga</t>
  </si>
  <si>
    <t>Karlsborg</t>
  </si>
  <si>
    <t>Gullspång</t>
  </si>
  <si>
    <t>Vara</t>
  </si>
  <si>
    <t>Götene</t>
  </si>
  <si>
    <t>Tibro</t>
  </si>
  <si>
    <t>Åmål</t>
  </si>
  <si>
    <t>Skara</t>
  </si>
  <si>
    <t>Hjo</t>
  </si>
  <si>
    <t>Tidaholm</t>
  </si>
  <si>
    <t>Skinnskatteberg</t>
  </si>
  <si>
    <t>Kungsör</t>
  </si>
  <si>
    <t>Norberg</t>
  </si>
  <si>
    <t>Fagersta</t>
  </si>
  <si>
    <t>Arboga</t>
  </si>
  <si>
    <t>Smedjebacken</t>
  </si>
  <si>
    <t>Hedemora</t>
  </si>
  <si>
    <t>Hofors</t>
  </si>
  <si>
    <t>Nordanstig</t>
  </si>
  <si>
    <t>Gislaved</t>
  </si>
  <si>
    <t>Landsbygdskommun</t>
  </si>
  <si>
    <t>Vetlanda</t>
  </si>
  <si>
    <t>Tranås</t>
  </si>
  <si>
    <t>Bengtsfors</t>
  </si>
  <si>
    <t>Lysekil</t>
  </si>
  <si>
    <t>Sunne</t>
  </si>
  <si>
    <t>Arvika</t>
  </si>
  <si>
    <t>Säffle</t>
  </si>
  <si>
    <t>Hällefors</t>
  </si>
  <si>
    <t>Ljusdal</t>
  </si>
  <si>
    <t>Söderhamn</t>
  </si>
  <si>
    <t>Bollnäs</t>
  </si>
  <si>
    <t>Ånge</t>
  </si>
  <si>
    <t>Kramfors</t>
  </si>
  <si>
    <t>Sollefteå</t>
  </si>
  <si>
    <t>Ragunda</t>
  </si>
  <si>
    <t>Strömsund</t>
  </si>
  <si>
    <t>Malå</t>
  </si>
  <si>
    <t>Dorotea</t>
  </si>
  <si>
    <t>Lycksele</t>
  </si>
  <si>
    <t>Arvidsjaur</t>
  </si>
  <si>
    <t>Överkalix</t>
  </si>
  <si>
    <t>Haparanda</t>
  </si>
  <si>
    <t>Borgholm</t>
  </si>
  <si>
    <t>Landsbygdskommun med besöksnäring</t>
  </si>
  <si>
    <t>Båstad</t>
  </si>
  <si>
    <t>Simrishamn</t>
  </si>
  <si>
    <t>Tanum</t>
  </si>
  <si>
    <t>Årjäng</t>
  </si>
  <si>
    <t>Malung-Sälen</t>
  </si>
  <si>
    <t>Leksand</t>
  </si>
  <si>
    <t>Rättvik</t>
  </si>
  <si>
    <t>Orsa</t>
  </si>
  <si>
    <t>Älvdalen</t>
  </si>
  <si>
    <t>Mora</t>
  </si>
  <si>
    <t>Åre</t>
  </si>
  <si>
    <t>Storuman</t>
  </si>
  <si>
    <t>Jokkmokk</t>
  </si>
  <si>
    <t>Gällivare</t>
  </si>
  <si>
    <t>Stockholm</t>
  </si>
  <si>
    <t/>
  </si>
  <si>
    <t>Solna</t>
  </si>
  <si>
    <t>Partille</t>
  </si>
  <si>
    <t>Ale</t>
  </si>
  <si>
    <t>Norrköping</t>
  </si>
  <si>
    <t>Trollhättan</t>
  </si>
  <si>
    <t>Västerås</t>
  </si>
  <si>
    <t>Älvkarleby</t>
  </si>
  <si>
    <t>Tierp</t>
  </si>
  <si>
    <t>Åtvidaberg</t>
  </si>
  <si>
    <t>Valdemarsvik</t>
  </si>
  <si>
    <t>Söderköping</t>
  </si>
  <si>
    <t>Habo</t>
  </si>
  <si>
    <t>Svalöv</t>
  </si>
  <si>
    <t>Hörby</t>
  </si>
  <si>
    <t>Mark</t>
  </si>
  <si>
    <t>Svenljunga</t>
  </si>
  <si>
    <t>Kil</t>
  </si>
  <si>
    <t>Hammarö</t>
  </si>
  <si>
    <t>Nora</t>
  </si>
  <si>
    <t>Surahammar</t>
  </si>
  <si>
    <t>Ockelbo</t>
  </si>
  <si>
    <t>Finspång</t>
  </si>
  <si>
    <t>Nässjö</t>
  </si>
  <si>
    <t>Hylte</t>
  </si>
  <si>
    <t>Tranemo</t>
  </si>
  <si>
    <t>Munkfors</t>
  </si>
  <si>
    <t>Laxå</t>
  </si>
  <si>
    <t>Askersund</t>
  </si>
  <si>
    <t>Lindesberg</t>
  </si>
  <si>
    <t>Vindeln</t>
  </si>
  <si>
    <t>Norrtälje</t>
  </si>
  <si>
    <t>Ljungby</t>
  </si>
  <si>
    <t>Karlshamn</t>
  </si>
  <si>
    <t>Falkenberg</t>
  </si>
  <si>
    <t>Kiruna</t>
  </si>
  <si>
    <t>Oxelösund</t>
  </si>
  <si>
    <t>Ödeshög</t>
  </si>
  <si>
    <t>Ydre</t>
  </si>
  <si>
    <t>Boxholm</t>
  </si>
  <si>
    <t>Vadstena</t>
  </si>
  <si>
    <t>Gnosjö</t>
  </si>
  <si>
    <t>Hultsfred</t>
  </si>
  <si>
    <t>Mönsterås</t>
  </si>
  <si>
    <t>Osby</t>
  </si>
  <si>
    <t>Orust</t>
  </si>
  <si>
    <t>Munkedal</t>
  </si>
  <si>
    <t>Färgelanda</t>
  </si>
  <si>
    <t>Vårgårda</t>
  </si>
  <si>
    <t>Mellerud</t>
  </si>
  <si>
    <t>Töreboda</t>
  </si>
  <si>
    <t>Storfors</t>
  </si>
  <si>
    <t>Degerfors</t>
  </si>
  <si>
    <t>Ljusnarsberg</t>
  </si>
  <si>
    <t>Vimmerby</t>
  </si>
  <si>
    <t>Torsby</t>
  </si>
  <si>
    <t>Filipstad</t>
  </si>
  <si>
    <t>Hagfors</t>
  </si>
  <si>
    <t>Vansbro</t>
  </si>
  <si>
    <t>Ovanåker</t>
  </si>
  <si>
    <t>Norsjö</t>
  </si>
  <si>
    <t>Vilhelmina</t>
  </si>
  <si>
    <t>Åsele</t>
  </si>
  <si>
    <t>Kalix</t>
  </si>
  <si>
    <t>Övertorneå</t>
  </si>
  <si>
    <t>Pajala</t>
  </si>
  <si>
    <t>Sotenäs</t>
  </si>
  <si>
    <t>Strömstad</t>
  </si>
  <si>
    <t>Eda</t>
  </si>
  <si>
    <t>Härjedalen</t>
  </si>
  <si>
    <t>Sorsele</t>
  </si>
  <si>
    <t>Arjeplog</t>
  </si>
  <si>
    <t>VARIABLES</t>
  </si>
  <si>
    <t>Kostnader per capita</t>
  </si>
  <si>
    <t>Mean</t>
  </si>
  <si>
    <t>Std.dev</t>
  </si>
  <si>
    <t>Min</t>
  </si>
  <si>
    <t>Max</t>
  </si>
  <si>
    <t>Procentuell (vikt utifrån SD*effekt)</t>
  </si>
  <si>
    <t>Inpendlare (med Befolkning som kontroll)</t>
  </si>
  <si>
    <t>Ratio dagbefolkning/nattbefolkning i kommunen</t>
  </si>
  <si>
    <t>Totalt</t>
  </si>
  <si>
    <t>Observations</t>
  </si>
  <si>
    <t>R-squared</t>
  </si>
  <si>
    <t>0.088</t>
  </si>
  <si>
    <t>Robust standard errors in parentheses</t>
  </si>
  <si>
    <t>*** p&lt;0.01, ** p&lt;0.05, * p&lt;0.1</t>
  </si>
  <si>
    <t>Signifikansnivå</t>
  </si>
  <si>
    <t>***</t>
  </si>
  <si>
    <t>**</t>
  </si>
  <si>
    <t>Kommungrupp 2023 = 2, Landsbygdskommun med besöksnäring</t>
  </si>
  <si>
    <t>Kommungrupp 2023 = 3, Lågpendlingskommun nära större stad</t>
  </si>
  <si>
    <t>Kommungrupp 2023 = 4, Mindre stad/tätort</t>
  </si>
  <si>
    <t>Kommungrupp 2023 = 5, Pendlingskommun nära mindre tätort</t>
  </si>
  <si>
    <t>Kommungrupp 2023 = 6, Pendlingskommun nära storstad</t>
  </si>
  <si>
    <t>Kommungrupp 2023 = 7, Pendlingskommun nära större stad</t>
  </si>
  <si>
    <t>Kommungrupp 2023 = 8, Storstäder</t>
  </si>
  <si>
    <t>Kommungrupp 2023 = 9, Större stad</t>
  </si>
  <si>
    <t>Ratio dagbefolkning/nattbefolkning</t>
  </si>
  <si>
    <t>Information från kommunen om vad enskilda kan göra för att minska sin miljö- och</t>
  </si>
  <si>
    <t>Constant</t>
  </si>
  <si>
    <t>Kommungrupp</t>
  </si>
  <si>
    <t>Vikt utifrån SD*effekt</t>
  </si>
  <si>
    <t>Vikt utifrån R2</t>
  </si>
  <si>
    <t>Konstant</t>
  </si>
  <si>
    <t>Effekt</t>
  </si>
  <si>
    <t>Riktning</t>
  </si>
  <si>
    <t>Negativ</t>
  </si>
  <si>
    <t>Positiv</t>
  </si>
  <si>
    <t>Medelvärde kostnad per capita</t>
  </si>
  <si>
    <t>% från medel</t>
  </si>
  <si>
    <t>Prediktionsvärde utifrån vikt1</t>
  </si>
  <si>
    <t>Prediktionsvärde utifrån vikt2</t>
  </si>
  <si>
    <t>Prediktion utifrån kommungrupp</t>
  </si>
  <si>
    <t>Kommunernas inrapporterade kostnader</t>
  </si>
  <si>
    <t>Kommunernas inrapporterade kommentarer</t>
  </si>
  <si>
    <t>Kommunernas fastställda totala kostnader</t>
  </si>
  <si>
    <t>Kommunkod</t>
  </si>
  <si>
    <t>Städa upp</t>
  </si>
  <si>
    <t>Transportera/behandla</t>
  </si>
  <si>
    <t>Administrera/planera</t>
  </si>
  <si>
    <t>Rapportera</t>
  </si>
  <si>
    <t>Information</t>
  </si>
  <si>
    <t>ABC</t>
  </si>
  <si>
    <t>Fastställda kostnader för att:</t>
  </si>
  <si>
    <t>Beroende av skräpmätningsresultaten</t>
  </si>
  <si>
    <t xml:space="preserve">10 § </t>
  </si>
  <si>
    <t>(2021:1002) 31 §</t>
  </si>
  <si>
    <t>Kategori</t>
  </si>
  <si>
    <t>Skräpmätning 1</t>
  </si>
  <si>
    <t>Skräpmätning 2</t>
  </si>
  <si>
    <t>Medelvärde</t>
  </si>
  <si>
    <t>Enhet</t>
  </si>
  <si>
    <t>Mätning S1</t>
  </si>
  <si>
    <t>Inbördes fördelning S1</t>
  </si>
  <si>
    <t>Kostnadsfördelning S1</t>
  </si>
  <si>
    <t>Medelvärde S1 S2</t>
  </si>
  <si>
    <t>Inbördes fördelning S1 S2</t>
  </si>
  <si>
    <t>Kostnadsfördelning S1 S2</t>
  </si>
  <si>
    <t>8 §</t>
  </si>
  <si>
    <t>Rapportering</t>
  </si>
  <si>
    <t>Produktavgiftens omfattning</t>
  </si>
  <si>
    <t>Kostnad per produkt</t>
  </si>
  <si>
    <t>p1</t>
  </si>
  <si>
    <t>engångsplastlock till muggar,</t>
  </si>
  <si>
    <t>%</t>
  </si>
  <si>
    <t>st</t>
  </si>
  <si>
    <t>(2021:1002) 8 §</t>
  </si>
  <si>
    <t>Mätning S1 S2</t>
  </si>
  <si>
    <t>JA</t>
  </si>
  <si>
    <t>engångsplastlock till matlådor</t>
  </si>
  <si>
    <t>flexibla omslag,</t>
  </si>
  <si>
    <t>SEK</t>
  </si>
  <si>
    <t>p2</t>
  </si>
  <si>
    <t>matlådor som är engångsplastprodukter,</t>
  </si>
  <si>
    <t>2+4</t>
  </si>
  <si>
    <t>engångsplastlock till matlådor + matlådor som är engångsplastprodukter</t>
  </si>
  <si>
    <t>muggar som är engångsplastprodukter,</t>
  </si>
  <si>
    <t>p3</t>
  </si>
  <si>
    <t>plastflaskor för dryck som rymmer mindre än 0,6 liter,</t>
  </si>
  <si>
    <t>andra dryckesbehållare än plastflaskor som rymmer mindre än 0,6 liter,</t>
  </si>
  <si>
    <t>p4</t>
  </si>
  <si>
    <t>plastflaskor för dryck som rymmer mer än 0,6 liter,</t>
  </si>
  <si>
    <t>Tobaksvaror med filter</t>
  </si>
  <si>
    <t>NEJ, 100% kostnadstäckning</t>
  </si>
  <si>
    <t>fimpar,</t>
  </si>
  <si>
    <t>Filter</t>
  </si>
  <si>
    <t>p5</t>
  </si>
  <si>
    <t>andra dryckesbehållare än plastflaskor som rymmer mer än 0,6 liter,</t>
  </si>
  <si>
    <t>tunna plastbärkassar,</t>
  </si>
  <si>
    <t>ballonger, och</t>
  </si>
  <si>
    <t>våtservetter.</t>
  </si>
  <si>
    <t xml:space="preserve">Övrigt </t>
  </si>
  <si>
    <t>Kommunernas fastsällda kostnad, partiellt viktad mot skräpmätningsresultatet</t>
  </si>
  <si>
    <t>a</t>
  </si>
  <si>
    <t>Ramboll</t>
  </si>
  <si>
    <t>q</t>
  </si>
  <si>
    <t>Engångsplastlock till muggar,</t>
  </si>
  <si>
    <t>Engångsplastlock till matlådor</t>
  </si>
  <si>
    <t>Flexibla omslag</t>
  </si>
  <si>
    <t>Matlådor som är engångsplastprodukter,</t>
  </si>
  <si>
    <t>Muggar som är engångsplastprodukter,</t>
  </si>
  <si>
    <t>Pastflaskor för dryck som rymmer mindre än 0,6 liter,</t>
  </si>
  <si>
    <t>Plastflaskor för dryck som rymmer mer än 0,6 liter,</t>
  </si>
  <si>
    <t>Andra dryckesbehållare än plastflaskor som rymmer mindre än 0,6 liter,</t>
  </si>
  <si>
    <t>Andra dryckesbehållare än plastflaskor som rymmer mer än 0,6 liter,</t>
  </si>
  <si>
    <t>Fimpar</t>
  </si>
  <si>
    <t>Tunna plastbärkassar,</t>
  </si>
  <si>
    <t xml:space="preserve">Ballonger, </t>
  </si>
  <si>
    <t>Våtservetter.</t>
  </si>
  <si>
    <t>Summa andel i kategori 1,2,3,4,5,6,8,10,11)</t>
  </si>
  <si>
    <t>*</t>
  </si>
  <si>
    <t>*** 99% signifikansnivå, ** 95% signifikansnivå * 90% signifikansnivå</t>
  </si>
  <si>
    <t>Befolkning 2021</t>
  </si>
  <si>
    <t>Befolkning 2022</t>
  </si>
  <si>
    <t>Samlat prediktionsvärde (average)</t>
  </si>
  <si>
    <t>Befolkning2022</t>
  </si>
  <si>
    <t>Antal</t>
  </si>
  <si>
    <t>SD*korrelation (absoluta värden)</t>
  </si>
  <si>
    <t>Genomsnitt</t>
  </si>
  <si>
    <t>l</t>
  </si>
  <si>
    <t>Kostnader per capita = y</t>
  </si>
  <si>
    <t>Procentuell (vikt utifrån relativt R2-värde)</t>
  </si>
  <si>
    <t>Estimat</t>
  </si>
  <si>
    <t>Justeringsfaktor test</t>
  </si>
  <si>
    <t>Befolkningsängd 2022</t>
  </si>
  <si>
    <t>Del 1 - Förväntad kostnad för nedskräpning</t>
  </si>
  <si>
    <t>Del 2 - Justering utifrån förväntad kostnad</t>
  </si>
  <si>
    <t>Naturvårdsverkets bedömning av kommunernas totala kostnader för nedskräpning [kr]</t>
  </si>
  <si>
    <t>Förväntad kostnad för all nedskräpning [kr]</t>
  </si>
  <si>
    <t>Förväntad kostnad för nedskräpning [kr/capita]</t>
  </si>
  <si>
    <t>Del 3 - justering utifrån skräpmätning</t>
  </si>
  <si>
    <t>Förslag på fastställd kostnad enligt 13 §</t>
  </si>
  <si>
    <t>Inrapportering och granskning</t>
  </si>
  <si>
    <t>Inrapporterad och gransknad kostnad för all nedskräpning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</si>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</sst>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#,##0\ &quot;kr&quot;"/>
    <numFmt numFmtId="166" formatCode="0.0000000"/>
    <numFmt numFmtId="167" formatCode="0.0"/>
    <numFmt numFmtId="168" formatCode="_-* #,##0_-;\-* #,##0_-;_-* &quot;-&quot;??_-;_-@_-"/>
    <numFmt numFmtId="169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imes New Roman"/>
      <family val="1"/>
    </font>
    <font>
      <sz val="11"/>
      <name val="Calibri"/>
      <family val="2"/>
    </font>
    <font>
      <sz val="12"/>
      <color rgb="FF000000"/>
      <name val="Times New Roman"/>
      <family val="1"/>
    </font>
    <font>
      <sz val="9"/>
      <color rgb="FF222222"/>
      <name val="PT Serif"/>
      <family val="1"/>
    </font>
    <font>
      <sz val="72"/>
      <color theme="1"/>
      <name val="Gotham Rounded Medium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Century Gothic"/>
      <family val="2"/>
    </font>
    <font>
      <b/>
      <sz val="11"/>
      <color theme="1" tint="0.3499862666707357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  <bgColor theme="4"/>
      </patternFill>
    </fill>
    <fill>
      <patternFill patternType="solid">
        <fgColor theme="0" tint="-0.34998626667073579"/>
        <bgColor theme="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theme="4"/>
      </patternFill>
    </fill>
    <fill>
      <patternFill patternType="solid">
        <fgColor theme="6" tint="0.39997558519241921"/>
        <bgColor theme="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medium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 style="thin">
        <color indexed="64"/>
      </left>
      <right/>
      <top style="thin">
        <color theme="4"/>
      </top>
      <bottom style="medium">
        <color indexed="64"/>
      </bottom>
      <diagonal/>
    </border>
    <border>
      <left/>
      <right/>
      <top style="thin">
        <color theme="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9" fontId="1" fillId="0" borderId="0" applyFont="0" applyFill="0" applyBorder="0" applyAlignment="0" applyProtection="0"/>
    <xf numFmtId="0" fontId="20" fillId="12" borderId="0" applyNumberFormat="0" applyBorder="0" applyAlignment="0" applyProtection="0"/>
  </cellStyleXfs>
  <cellXfs count="105">
    <xf numFmtId="0" fontId="0" fillId="0" borderId="0" xfId="0"/>
    <xf numFmtId="0" fontId="6" fillId="0" borderId="2" xfId="0" applyFont="1" applyBorder="1" applyAlignment="1">
      <alignment horizontal="left" wrapText="1"/>
    </xf>
    <xf numFmtId="0" fontId="7" fillId="4" borderId="3" xfId="0" applyFont="1" applyFill="1" applyBorder="1" applyAlignment="1">
      <alignment horizontal="left" wrapText="1"/>
    </xf>
    <xf numFmtId="0" fontId="7" fillId="4" borderId="4" xfId="0" applyFont="1" applyFill="1" applyBorder="1" applyAlignment="1">
      <alignment horizontal="left" wrapText="1"/>
    </xf>
    <xf numFmtId="0" fontId="7" fillId="4" borderId="5" xfId="0" applyFont="1" applyFill="1" applyBorder="1" applyAlignment="1">
      <alignment horizontal="left" wrapText="1"/>
    </xf>
    <xf numFmtId="3" fontId="7" fillId="4" borderId="5" xfId="0" applyNumberFormat="1" applyFont="1" applyFill="1" applyBorder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7" fillId="6" borderId="6" xfId="0" applyFont="1" applyFill="1" applyBorder="1" applyAlignment="1">
      <alignment horizontal="left" wrapText="1"/>
    </xf>
    <xf numFmtId="0" fontId="7" fillId="7" borderId="0" xfId="0" applyFont="1" applyFill="1" applyAlignment="1">
      <alignment horizontal="left" wrapText="1"/>
    </xf>
    <xf numFmtId="0" fontId="8" fillId="0" borderId="0" xfId="0" applyFont="1"/>
    <xf numFmtId="2" fontId="8" fillId="0" borderId="0" xfId="0" applyNumberFormat="1" applyFont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9" fillId="0" borderId="0" xfId="0" applyFont="1"/>
    <xf numFmtId="0" fontId="12" fillId="0" borderId="9" xfId="0" applyFont="1" applyBorder="1"/>
    <xf numFmtId="0" fontId="5" fillId="0" borderId="0" xfId="0" applyFont="1"/>
    <xf numFmtId="164" fontId="0" fillId="0" borderId="0" xfId="2" applyNumberFormat="1" applyFont="1"/>
    <xf numFmtId="0" fontId="4" fillId="0" borderId="0" xfId="0" applyFont="1"/>
    <xf numFmtId="0" fontId="12" fillId="0" borderId="2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3" fillId="0" borderId="0" xfId="0" applyFont="1"/>
    <xf numFmtId="9" fontId="0" fillId="0" borderId="0" xfId="0" applyNumberFormat="1"/>
    <xf numFmtId="0" fontId="14" fillId="0" borderId="11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6" fillId="8" borderId="2" xfId="0" applyFont="1" applyFill="1" applyBorder="1" applyAlignment="1">
      <alignment horizontal="left" wrapText="1"/>
    </xf>
    <xf numFmtId="9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 wrapText="1"/>
    </xf>
    <xf numFmtId="3" fontId="2" fillId="2" borderId="1" xfId="3" applyNumberFormat="1"/>
    <xf numFmtId="0" fontId="2" fillId="2" borderId="1" xfId="3"/>
    <xf numFmtId="0" fontId="3" fillId="3" borderId="1" xfId="4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9" borderId="0" xfId="0" applyFill="1"/>
    <xf numFmtId="9" fontId="2" fillId="2" borderId="1" xfId="3" applyNumberFormat="1"/>
    <xf numFmtId="9" fontId="3" fillId="3" borderId="1" xfId="4" applyNumberFormat="1"/>
    <xf numFmtId="3" fontId="0" fillId="0" borderId="0" xfId="0" applyNumberFormat="1"/>
    <xf numFmtId="0" fontId="0" fillId="0" borderId="0" xfId="0" applyAlignment="1">
      <alignment horizontal="right"/>
    </xf>
    <xf numFmtId="2" fontId="3" fillId="3" borderId="1" xfId="4" applyNumberFormat="1"/>
    <xf numFmtId="0" fontId="4" fillId="0" borderId="0" xfId="0" applyFont="1" applyAlignment="1">
      <alignment horizontal="right"/>
    </xf>
    <xf numFmtId="9" fontId="5" fillId="0" borderId="0" xfId="0" applyNumberFormat="1" applyFont="1"/>
    <xf numFmtId="3" fontId="5" fillId="0" borderId="0" xfId="0" applyNumberFormat="1" applyFont="1"/>
    <xf numFmtId="9" fontId="4" fillId="2" borderId="1" xfId="3" applyNumberFormat="1" applyFont="1"/>
    <xf numFmtId="3" fontId="3" fillId="3" borderId="1" xfId="4" applyNumberFormat="1"/>
    <xf numFmtId="2" fontId="0" fillId="0" borderId="0" xfId="0" applyNumberFormat="1"/>
    <xf numFmtId="165" fontId="0" fillId="0" borderId="0" xfId="0" applyNumberFormat="1"/>
    <xf numFmtId="167" fontId="0" fillId="0" borderId="0" xfId="0" applyNumberFormat="1"/>
    <xf numFmtId="166" fontId="0" fillId="0" borderId="0" xfId="2" applyNumberFormat="1" applyFont="1" applyAlignment="1">
      <alignment horizontal="center"/>
    </xf>
    <xf numFmtId="0" fontId="8" fillId="0" borderId="10" xfId="0" applyFont="1" applyBorder="1"/>
    <xf numFmtId="0" fontId="0" fillId="0" borderId="10" xfId="0" applyBorder="1"/>
    <xf numFmtId="167" fontId="0" fillId="0" borderId="10" xfId="0" applyNumberFormat="1" applyBorder="1"/>
    <xf numFmtId="168" fontId="7" fillId="4" borderId="4" xfId="1" applyNumberFormat="1" applyFont="1" applyFill="1" applyBorder="1" applyAlignment="1">
      <alignment horizontal="left" wrapText="1"/>
    </xf>
    <xf numFmtId="168" fontId="8" fillId="0" borderId="7" xfId="1" applyNumberFormat="1" applyFont="1" applyBorder="1" applyAlignment="1">
      <alignment horizontal="left" vertical="center"/>
    </xf>
    <xf numFmtId="168" fontId="8" fillId="0" borderId="8" xfId="1" applyNumberFormat="1" applyFont="1" applyBorder="1" applyAlignment="1">
      <alignment horizontal="left" vertical="center"/>
    </xf>
    <xf numFmtId="0" fontId="8" fillId="0" borderId="12" xfId="0" applyFont="1" applyBorder="1"/>
    <xf numFmtId="2" fontId="12" fillId="0" borderId="0" xfId="0" applyNumberFormat="1" applyFont="1" applyAlignment="1">
      <alignment horizontal="right"/>
    </xf>
    <xf numFmtId="43" fontId="0" fillId="0" borderId="0" xfId="1" applyFont="1"/>
    <xf numFmtId="0" fontId="18" fillId="0" borderId="0" xfId="0" applyFont="1"/>
    <xf numFmtId="169" fontId="18" fillId="0" borderId="0" xfId="0" applyNumberFormat="1" applyFont="1"/>
    <xf numFmtId="9" fontId="18" fillId="0" borderId="0" xfId="2" applyFont="1"/>
    <xf numFmtId="0" fontId="19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69" fontId="0" fillId="0" borderId="2" xfId="0" applyNumberForma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11" borderId="0" xfId="0" applyFill="1"/>
    <xf numFmtId="0" fontId="12" fillId="0" borderId="0" xfId="0" applyFont="1" applyAlignment="1">
      <alignment horizontal="center" vertical="center" wrapText="1"/>
    </xf>
    <xf numFmtId="168" fontId="0" fillId="0" borderId="0" xfId="1" applyNumberFormat="1" applyFont="1"/>
    <xf numFmtId="167" fontId="5" fillId="0" borderId="0" xfId="0" applyNumberFormat="1" applyFont="1"/>
    <xf numFmtId="168" fontId="5" fillId="0" borderId="0" xfId="1" applyNumberFormat="1" applyFont="1"/>
    <xf numFmtId="168" fontId="0" fillId="0" borderId="0" xfId="0" applyNumberFormat="1"/>
    <xf numFmtId="0" fontId="0" fillId="13" borderId="0" xfId="0" applyFill="1"/>
    <xf numFmtId="9" fontId="20" fillId="12" borderId="0" xfId="6" applyNumberFormat="1"/>
    <xf numFmtId="0" fontId="20" fillId="12" borderId="0" xfId="6"/>
    <xf numFmtId="164" fontId="20" fillId="12" borderId="0" xfId="6" applyNumberFormat="1"/>
    <xf numFmtId="0" fontId="20" fillId="12" borderId="6" xfId="6" applyBorder="1" applyAlignment="1">
      <alignment horizontal="left" wrapText="1"/>
    </xf>
    <xf numFmtId="168" fontId="0" fillId="0" borderId="12" xfId="1" applyNumberFormat="1" applyFont="1" applyBorder="1"/>
    <xf numFmtId="165" fontId="0" fillId="0" borderId="12" xfId="1" applyNumberFormat="1" applyFont="1" applyBorder="1"/>
    <xf numFmtId="167" fontId="0" fillId="0" borderId="12" xfId="0" applyNumberFormat="1" applyBorder="1"/>
    <xf numFmtId="0" fontId="22" fillId="15" borderId="12" xfId="0" applyFont="1" applyFill="1" applyBorder="1" applyAlignment="1">
      <alignment horizontal="left" vertical="center" wrapText="1"/>
    </xf>
    <xf numFmtId="0" fontId="22" fillId="14" borderId="12" xfId="0" applyFont="1" applyFill="1" applyBorder="1" applyAlignment="1">
      <alignment horizontal="left" vertical="center" wrapText="1"/>
    </xf>
    <xf numFmtId="0" fontId="22" fillId="10" borderId="12" xfId="0" applyFont="1" applyFill="1" applyBorder="1" applyAlignment="1">
      <alignment horizontal="left" vertical="center" wrapText="1"/>
    </xf>
    <xf numFmtId="0" fontId="22" fillId="5" borderId="12" xfId="0" applyFont="1" applyFill="1" applyBorder="1" applyAlignment="1">
      <alignment horizontal="left" wrapText="1"/>
    </xf>
    <xf numFmtId="0" fontId="22" fillId="7" borderId="12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22" fillId="15" borderId="12" xfId="0" applyFont="1" applyFill="1" applyBorder="1" applyAlignment="1">
      <alignment horizontal="center" vertical="center" wrapText="1"/>
    </xf>
    <xf numFmtId="0" fontId="22" fillId="14" borderId="12" xfId="0" applyFont="1" applyFill="1" applyBorder="1" applyAlignment="1">
      <alignment horizontal="center" vertical="center" wrapText="1"/>
    </xf>
    <xf numFmtId="0" fontId="22" fillId="10" borderId="12" xfId="0" applyFont="1" applyFill="1" applyBorder="1" applyAlignment="1">
      <alignment horizontal="center" vertical="center" wrapText="1"/>
    </xf>
    <xf numFmtId="165" fontId="0" fillId="0" borderId="12" xfId="1" applyNumberFormat="1" applyFont="1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23" fillId="0" borderId="0" xfId="0" applyFont="1"/>
    <xf numFmtId="0" fontId="22" fillId="7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</cellXfs>
  <cellStyles count="7">
    <cellStyle name="Beräkning" xfId="4" builtinId="22"/>
    <cellStyle name="Bra" xfId="6" builtinId="26"/>
    <cellStyle name="Indata" xfId="3" builtinId="20"/>
    <cellStyle name="Normal" xfId="0" builtinId="0"/>
    <cellStyle name="Procent" xfId="2" builtinId="5"/>
    <cellStyle name="Procent 2" xfId="5" xr:uid="{CB054670-BD92-4B34-B770-E49BDC6E7D41}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580322</xdr:colOff>
      <xdr:row>2</xdr:row>
      <xdr:rowOff>15685</xdr:rowOff>
    </xdr:from>
    <xdr:to>
      <xdr:col>43</xdr:col>
      <xdr:colOff>376425</xdr:colOff>
      <xdr:row>57</xdr:row>
      <xdr:rowOff>31368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F3DBD6CD-FD76-4B1E-9801-C0F4E1B57012}"/>
            </a:ext>
          </a:extLst>
        </xdr:cNvPr>
        <xdr:cNvSpPr/>
      </xdr:nvSpPr>
      <xdr:spPr>
        <a:xfrm>
          <a:off x="13858172" y="396685"/>
          <a:ext cx="16255303" cy="10950383"/>
        </a:xfrm>
        <a:prstGeom prst="round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24</xdr:col>
      <xdr:colOff>460865</xdr:colOff>
      <xdr:row>17</xdr:row>
      <xdr:rowOff>27354</xdr:rowOff>
    </xdr:from>
    <xdr:to>
      <xdr:col>33</xdr:col>
      <xdr:colOff>591040</xdr:colOff>
      <xdr:row>34</xdr:row>
      <xdr:rowOff>181220</xdr:rowOff>
    </xdr:to>
    <xdr:sp macro="" textlink="">
      <xdr:nvSpPr>
        <xdr:cNvPr id="3" name="textruta 1">
          <a:extLst>
            <a:ext uri="{FF2B5EF4-FFF2-40B4-BE49-F238E27FC236}">
              <a16:creationId xmlns:a16="http://schemas.microsoft.com/office/drawing/2014/main" id="{FF2E1C15-E93F-4691-B0AB-34CE5535D7F6}"/>
            </a:ext>
          </a:extLst>
        </xdr:cNvPr>
        <xdr:cNvSpPr txBox="1"/>
      </xdr:nvSpPr>
      <xdr:spPr>
        <a:xfrm>
          <a:off x="18615515" y="3265854"/>
          <a:ext cx="5616575" cy="36209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b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Sista info vi kommer behöva lägga till i filen är antalet invånare per kommun. 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Ambjörn skickar en dummy-excel med de poster som vi behöver, så fort vi har detta helt på det klara. 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ctr"/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Lägga till: NVs fastställda kommunsiffror 5x290.  beräkning--&gt; 1 total (SEK)</a:t>
          </a:r>
        </a:p>
        <a:p>
          <a:pPr rtl="0" fontAlgn="ctr"/>
          <a:endParaRPr lang="sv-SE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ctr"/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Lägga till: Skräpmätningarna, 2x14 siffror, medelvärde? (Kolla med statistikgänget) Beräkning --&gt; 1x13 (%)(restfraktionen tas bort)</a:t>
          </a:r>
        </a:p>
        <a:p>
          <a:pPr rtl="0" fontAlgn="ctr"/>
          <a:endParaRPr lang="sv-SE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ctr"/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Beräkning: Kostnad per kategori. Skräpmätningsresultat x Fastställda kommunkostnader --&gt; 1x13 (SEK)</a:t>
          </a:r>
        </a:p>
        <a:p>
          <a:pPr rtl="0" fontAlgn="ctr"/>
          <a:endParaRPr lang="sv-SE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ctr"/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Totalt antal artiklar per kategori, från producentrapporteringen. 1x13 (st)</a:t>
          </a:r>
        </a:p>
        <a:p>
          <a:pPr rtl="0" fontAlgn="ctr"/>
          <a:endParaRPr lang="sv-SE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ctr"/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Beräkning: Kostnad per artikel. Kostnad per kategori x totalt antal artiklar --&gt; 1x13 (SEK)</a:t>
          </a:r>
        </a:p>
        <a:p>
          <a:endParaRPr lang="sv-SE" sz="1100"/>
        </a:p>
      </xdr:txBody>
    </xdr:sp>
    <xdr:clientData/>
  </xdr:twoCellAnchor>
  <xdr:twoCellAnchor>
    <xdr:from>
      <xdr:col>37</xdr:col>
      <xdr:colOff>25401</xdr:colOff>
      <xdr:row>12</xdr:row>
      <xdr:rowOff>76197</xdr:rowOff>
    </xdr:from>
    <xdr:to>
      <xdr:col>43</xdr:col>
      <xdr:colOff>302847</xdr:colOff>
      <xdr:row>21</xdr:row>
      <xdr:rowOff>87922</xdr:rowOff>
    </xdr:to>
    <xdr:sp macro="" textlink="">
      <xdr:nvSpPr>
        <xdr:cNvPr id="4" name="Pil: höger 2">
          <a:extLst>
            <a:ext uri="{FF2B5EF4-FFF2-40B4-BE49-F238E27FC236}">
              <a16:creationId xmlns:a16="http://schemas.microsoft.com/office/drawing/2014/main" id="{20CBA3B4-36E1-4324-B7E2-E68203F97E21}"/>
            </a:ext>
          </a:extLst>
        </xdr:cNvPr>
        <xdr:cNvSpPr/>
      </xdr:nvSpPr>
      <xdr:spPr>
        <a:xfrm>
          <a:off x="26104851" y="2362197"/>
          <a:ext cx="3935046" cy="1840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600"/>
            <a:t>Naturvårdsverkets</a:t>
          </a:r>
          <a:r>
            <a:rPr lang="sv-SE" sz="1600" baseline="0"/>
            <a:t> fastställande av kommuneras totala kostnader</a:t>
          </a:r>
        </a:p>
      </xdr:txBody>
    </xdr:sp>
    <xdr:clientData/>
  </xdr:twoCellAnchor>
  <xdr:twoCellAnchor>
    <xdr:from>
      <xdr:col>52</xdr:col>
      <xdr:colOff>218831</xdr:colOff>
      <xdr:row>19</xdr:row>
      <xdr:rowOff>84258</xdr:rowOff>
    </xdr:from>
    <xdr:to>
      <xdr:col>57</xdr:col>
      <xdr:colOff>390770</xdr:colOff>
      <xdr:row>26</xdr:row>
      <xdr:rowOff>29307</xdr:rowOff>
    </xdr:to>
    <xdr:sp macro="" textlink="">
      <xdr:nvSpPr>
        <xdr:cNvPr id="5" name="Pil: höger 3">
          <a:extLst>
            <a:ext uri="{FF2B5EF4-FFF2-40B4-BE49-F238E27FC236}">
              <a16:creationId xmlns:a16="http://schemas.microsoft.com/office/drawing/2014/main" id="{C03FA091-A519-4A72-AFA8-ACBC2E458DEE}"/>
            </a:ext>
          </a:extLst>
        </xdr:cNvPr>
        <xdr:cNvSpPr/>
      </xdr:nvSpPr>
      <xdr:spPr>
        <a:xfrm>
          <a:off x="37642556" y="3703758"/>
          <a:ext cx="3219939" cy="150714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400"/>
            <a:t>Summering kommunernas totala kostnader</a:t>
          </a:r>
        </a:p>
      </xdr:txBody>
    </xdr:sp>
    <xdr:clientData/>
  </xdr:twoCellAnchor>
  <xdr:twoCellAnchor>
    <xdr:from>
      <xdr:col>62</xdr:col>
      <xdr:colOff>253755</xdr:colOff>
      <xdr:row>16</xdr:row>
      <xdr:rowOff>103066</xdr:rowOff>
    </xdr:from>
    <xdr:to>
      <xdr:col>68</xdr:col>
      <xdr:colOff>9769</xdr:colOff>
      <xdr:row>20</xdr:row>
      <xdr:rowOff>183906</xdr:rowOff>
    </xdr:to>
    <xdr:sp macro="" textlink="">
      <xdr:nvSpPr>
        <xdr:cNvPr id="6" name="Pil: höger 4">
          <a:extLst>
            <a:ext uri="{FF2B5EF4-FFF2-40B4-BE49-F238E27FC236}">
              <a16:creationId xmlns:a16="http://schemas.microsoft.com/office/drawing/2014/main" id="{E055A7BF-C913-419C-AF7E-D7AECBC99DE8}"/>
            </a:ext>
          </a:extLst>
        </xdr:cNvPr>
        <xdr:cNvSpPr/>
      </xdr:nvSpPr>
      <xdr:spPr>
        <a:xfrm>
          <a:off x="47373930" y="3151066"/>
          <a:ext cx="3385039" cy="9571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400"/>
            <a:t>Skräpmätning 1, resultat 11 augusti</a:t>
          </a:r>
        </a:p>
      </xdr:txBody>
    </xdr:sp>
    <xdr:clientData/>
  </xdr:twoCellAnchor>
  <xdr:twoCellAnchor>
    <xdr:from>
      <xdr:col>60</xdr:col>
      <xdr:colOff>2147779</xdr:colOff>
      <xdr:row>36</xdr:row>
      <xdr:rowOff>71363</xdr:rowOff>
    </xdr:from>
    <xdr:to>
      <xdr:col>70</xdr:col>
      <xdr:colOff>124311</xdr:colOff>
      <xdr:row>38</xdr:row>
      <xdr:rowOff>129790</xdr:rowOff>
    </xdr:to>
    <xdr:sp macro="" textlink="">
      <xdr:nvSpPr>
        <xdr:cNvPr id="7" name="Pil: höger 5">
          <a:extLst>
            <a:ext uri="{FF2B5EF4-FFF2-40B4-BE49-F238E27FC236}">
              <a16:creationId xmlns:a16="http://schemas.microsoft.com/office/drawing/2014/main" id="{767C7ECA-13D7-455C-9307-429EAF2FF442}"/>
            </a:ext>
          </a:extLst>
        </xdr:cNvPr>
        <xdr:cNvSpPr/>
      </xdr:nvSpPr>
      <xdr:spPr>
        <a:xfrm rot="1556732">
          <a:off x="46419979" y="7157963"/>
          <a:ext cx="6444257" cy="439427"/>
        </a:xfrm>
        <a:prstGeom prst="right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400" b="1">
              <a:solidFill>
                <a:sysClr val="windowText" lastClr="000000"/>
              </a:solidFill>
            </a:rPr>
            <a:t>INPUT</a:t>
          </a:r>
        </a:p>
      </xdr:txBody>
    </xdr:sp>
    <xdr:clientData/>
  </xdr:twoCellAnchor>
  <xdr:twoCellAnchor>
    <xdr:from>
      <xdr:col>76</xdr:col>
      <xdr:colOff>389653</xdr:colOff>
      <xdr:row>17</xdr:row>
      <xdr:rowOff>72696</xdr:rowOff>
    </xdr:from>
    <xdr:to>
      <xdr:col>82</xdr:col>
      <xdr:colOff>136694</xdr:colOff>
      <xdr:row>22</xdr:row>
      <xdr:rowOff>29553</xdr:rowOff>
    </xdr:to>
    <xdr:sp macro="" textlink="">
      <xdr:nvSpPr>
        <xdr:cNvPr id="8" name="Pil: höger 6">
          <a:extLst>
            <a:ext uri="{FF2B5EF4-FFF2-40B4-BE49-F238E27FC236}">
              <a16:creationId xmlns:a16="http://schemas.microsoft.com/office/drawing/2014/main" id="{432EE46E-FBA6-450E-BC32-4D082FCCC5F2}"/>
            </a:ext>
          </a:extLst>
        </xdr:cNvPr>
        <xdr:cNvSpPr/>
      </xdr:nvSpPr>
      <xdr:spPr>
        <a:xfrm>
          <a:off x="61854478" y="3311196"/>
          <a:ext cx="3404641" cy="11379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400"/>
            <a:t>Beräkning kostnad per kategori, efter mätning 1</a:t>
          </a:r>
        </a:p>
      </xdr:txBody>
    </xdr:sp>
    <xdr:clientData/>
  </xdr:twoCellAnchor>
  <xdr:twoCellAnchor>
    <xdr:from>
      <xdr:col>76</xdr:col>
      <xdr:colOff>352796</xdr:colOff>
      <xdr:row>23</xdr:row>
      <xdr:rowOff>185046</xdr:rowOff>
    </xdr:from>
    <xdr:to>
      <xdr:col>82</xdr:col>
      <xdr:colOff>140465</xdr:colOff>
      <xdr:row>30</xdr:row>
      <xdr:rowOff>44552</xdr:rowOff>
    </xdr:to>
    <xdr:sp macro="" textlink="">
      <xdr:nvSpPr>
        <xdr:cNvPr id="9" name="Pil: höger 8">
          <a:extLst>
            <a:ext uri="{FF2B5EF4-FFF2-40B4-BE49-F238E27FC236}">
              <a16:creationId xmlns:a16="http://schemas.microsoft.com/office/drawing/2014/main" id="{7E5F9D3E-6335-4B83-A103-9E06E1D47964}"/>
            </a:ext>
          </a:extLst>
        </xdr:cNvPr>
        <xdr:cNvSpPr/>
      </xdr:nvSpPr>
      <xdr:spPr>
        <a:xfrm>
          <a:off x="61817621" y="4795146"/>
          <a:ext cx="3445269" cy="119300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400"/>
            <a:t>Beräkning kostnad per kategori, efter mätning 2</a:t>
          </a:r>
        </a:p>
      </xdr:txBody>
    </xdr:sp>
    <xdr:clientData/>
  </xdr:twoCellAnchor>
  <xdr:twoCellAnchor>
    <xdr:from>
      <xdr:col>111</xdr:col>
      <xdr:colOff>3916973</xdr:colOff>
      <xdr:row>29</xdr:row>
      <xdr:rowOff>97693</xdr:rowOff>
    </xdr:from>
    <xdr:to>
      <xdr:col>112</xdr:col>
      <xdr:colOff>794237</xdr:colOff>
      <xdr:row>50</xdr:row>
      <xdr:rowOff>168523</xdr:rowOff>
    </xdr:to>
    <xdr:sp macro="" textlink="">
      <xdr:nvSpPr>
        <xdr:cNvPr id="10" name="Pil: höger 9">
          <a:extLst>
            <a:ext uri="{FF2B5EF4-FFF2-40B4-BE49-F238E27FC236}">
              <a16:creationId xmlns:a16="http://schemas.microsoft.com/office/drawing/2014/main" id="{06844F9E-F0E7-4EED-8DA5-BC90FB804CE5}"/>
            </a:ext>
          </a:extLst>
        </xdr:cNvPr>
        <xdr:cNvSpPr/>
      </xdr:nvSpPr>
      <xdr:spPr>
        <a:xfrm rot="5400000">
          <a:off x="96846290" y="7542826"/>
          <a:ext cx="4185630" cy="80156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400"/>
            <a:t>Input</a:t>
          </a:r>
          <a:r>
            <a:rPr lang="sv-SE" sz="1400" baseline="0"/>
            <a:t> till föreskrift remiss går ut 1 september</a:t>
          </a:r>
          <a:endParaRPr lang="sv-SE" sz="1400"/>
        </a:p>
      </xdr:txBody>
    </xdr:sp>
    <xdr:clientData/>
  </xdr:twoCellAnchor>
  <xdr:twoCellAnchor>
    <xdr:from>
      <xdr:col>113</xdr:col>
      <xdr:colOff>172671</xdr:colOff>
      <xdr:row>29</xdr:row>
      <xdr:rowOff>126024</xdr:rowOff>
    </xdr:from>
    <xdr:to>
      <xdr:col>114</xdr:col>
      <xdr:colOff>108437</xdr:colOff>
      <xdr:row>50</xdr:row>
      <xdr:rowOff>196854</xdr:rowOff>
    </xdr:to>
    <xdr:sp macro="" textlink="">
      <xdr:nvSpPr>
        <xdr:cNvPr id="11" name="Pil: höger 10">
          <a:extLst>
            <a:ext uri="{FF2B5EF4-FFF2-40B4-BE49-F238E27FC236}">
              <a16:creationId xmlns:a16="http://schemas.microsoft.com/office/drawing/2014/main" id="{0B9E43CD-404A-4EBA-A7F1-6034F93B9593}"/>
            </a:ext>
          </a:extLst>
        </xdr:cNvPr>
        <xdr:cNvSpPr/>
      </xdr:nvSpPr>
      <xdr:spPr>
        <a:xfrm rot="5400000">
          <a:off x="97822114" y="7575431"/>
          <a:ext cx="4185630" cy="79301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400"/>
            <a:t>Input</a:t>
          </a:r>
          <a:r>
            <a:rPr lang="sv-SE" sz="1400" baseline="0"/>
            <a:t> till uppdaterad föreskrift November</a:t>
          </a:r>
          <a:endParaRPr lang="sv-SE" sz="1400"/>
        </a:p>
      </xdr:txBody>
    </xdr:sp>
    <xdr:clientData/>
  </xdr:twoCellAnchor>
  <xdr:twoCellAnchor>
    <xdr:from>
      <xdr:col>95</xdr:col>
      <xdr:colOff>62361</xdr:colOff>
      <xdr:row>21</xdr:row>
      <xdr:rowOff>30854</xdr:rowOff>
    </xdr:from>
    <xdr:to>
      <xdr:col>100</xdr:col>
      <xdr:colOff>339562</xdr:colOff>
      <xdr:row>27</xdr:row>
      <xdr:rowOff>21329</xdr:rowOff>
    </xdr:to>
    <xdr:sp macro="" textlink="">
      <xdr:nvSpPr>
        <xdr:cNvPr id="12" name="Pil: höger 11">
          <a:extLst>
            <a:ext uri="{FF2B5EF4-FFF2-40B4-BE49-F238E27FC236}">
              <a16:creationId xmlns:a16="http://schemas.microsoft.com/office/drawing/2014/main" id="{4D5729DB-16C1-4E9F-AFAD-FDAAAA8BBFD0}"/>
            </a:ext>
          </a:extLst>
        </xdr:cNvPr>
        <xdr:cNvSpPr/>
      </xdr:nvSpPr>
      <xdr:spPr>
        <a:xfrm>
          <a:off x="79196061" y="4145654"/>
          <a:ext cx="3325201" cy="1247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400"/>
            <a:t>Rapporter</a:t>
          </a:r>
          <a:r>
            <a:rPr lang="sv-SE" sz="1400" baseline="0"/>
            <a:t> producenter, antal artiklar per produktkategori</a:t>
          </a:r>
          <a:endParaRPr lang="sv-SE" sz="1400"/>
        </a:p>
      </xdr:txBody>
    </xdr:sp>
    <xdr:clientData/>
  </xdr:twoCellAnchor>
  <xdr:twoCellAnchor>
    <xdr:from>
      <xdr:col>69</xdr:col>
      <xdr:colOff>9770</xdr:colOff>
      <xdr:row>3</xdr:row>
      <xdr:rowOff>29307</xdr:rowOff>
    </xdr:from>
    <xdr:to>
      <xdr:col>73</xdr:col>
      <xdr:colOff>859693</xdr:colOff>
      <xdr:row>8</xdr:row>
      <xdr:rowOff>78153</xdr:rowOff>
    </xdr:to>
    <xdr:sp macro="" textlink="">
      <xdr:nvSpPr>
        <xdr:cNvPr id="13" name="textruta 7">
          <a:extLst>
            <a:ext uri="{FF2B5EF4-FFF2-40B4-BE49-F238E27FC236}">
              <a16:creationId xmlns:a16="http://schemas.microsoft.com/office/drawing/2014/main" id="{5404BAF3-2D24-4106-AC4E-01A5F201D317}"/>
            </a:ext>
          </a:extLst>
        </xdr:cNvPr>
        <xdr:cNvSpPr txBox="1"/>
      </xdr:nvSpPr>
      <xdr:spPr>
        <a:xfrm>
          <a:off x="51368570" y="600807"/>
          <a:ext cx="8793773" cy="100134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5400"/>
            <a:t>Skräpmätning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15</xdr:col>
      <xdr:colOff>87923</xdr:colOff>
      <xdr:row>6</xdr:row>
      <xdr:rowOff>48846</xdr:rowOff>
    </xdr:to>
    <xdr:sp macro="" textlink="">
      <xdr:nvSpPr>
        <xdr:cNvPr id="14" name="textruta 12">
          <a:extLst>
            <a:ext uri="{FF2B5EF4-FFF2-40B4-BE49-F238E27FC236}">
              <a16:creationId xmlns:a16="http://schemas.microsoft.com/office/drawing/2014/main" id="{0233F99F-4E52-49B2-B3C4-82C48CC43D18}"/>
            </a:ext>
          </a:extLst>
        </xdr:cNvPr>
        <xdr:cNvSpPr txBox="1"/>
      </xdr:nvSpPr>
      <xdr:spPr>
        <a:xfrm>
          <a:off x="0" y="190500"/>
          <a:ext cx="12756173" cy="100134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5400"/>
            <a:t>Kommunernas rapportering</a:t>
          </a:r>
        </a:p>
      </xdr:txBody>
    </xdr:sp>
    <xdr:clientData/>
  </xdr:twoCellAnchor>
  <xdr:twoCellAnchor>
    <xdr:from>
      <xdr:col>45</xdr:col>
      <xdr:colOff>0</xdr:colOff>
      <xdr:row>3</xdr:row>
      <xdr:rowOff>0</xdr:rowOff>
    </xdr:from>
    <xdr:to>
      <xdr:col>61</xdr:col>
      <xdr:colOff>29308</xdr:colOff>
      <xdr:row>8</xdr:row>
      <xdr:rowOff>48846</xdr:rowOff>
    </xdr:to>
    <xdr:sp macro="" textlink="">
      <xdr:nvSpPr>
        <xdr:cNvPr id="15" name="textruta 13">
          <a:extLst>
            <a:ext uri="{FF2B5EF4-FFF2-40B4-BE49-F238E27FC236}">
              <a16:creationId xmlns:a16="http://schemas.microsoft.com/office/drawing/2014/main" id="{DC1E9F70-9ED4-400F-9D72-05C68B77B83A}"/>
            </a:ext>
          </a:extLst>
        </xdr:cNvPr>
        <xdr:cNvSpPr txBox="1"/>
      </xdr:nvSpPr>
      <xdr:spPr>
        <a:xfrm>
          <a:off x="30956250" y="571500"/>
          <a:ext cx="15583633" cy="100134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5400"/>
            <a:t>Naturvårdsverkets fastställande</a:t>
          </a:r>
        </a:p>
      </xdr:txBody>
    </xdr:sp>
    <xdr:clientData/>
  </xdr:twoCellAnchor>
  <xdr:twoCellAnchor>
    <xdr:from>
      <xdr:col>23</xdr:col>
      <xdr:colOff>146538</xdr:colOff>
      <xdr:row>4</xdr:row>
      <xdr:rowOff>136768</xdr:rowOff>
    </xdr:from>
    <xdr:to>
      <xdr:col>35</xdr:col>
      <xdr:colOff>302847</xdr:colOff>
      <xdr:row>9</xdr:row>
      <xdr:rowOff>185615</xdr:rowOff>
    </xdr:to>
    <xdr:sp macro="" textlink="">
      <xdr:nvSpPr>
        <xdr:cNvPr id="16" name="textruta 15">
          <a:extLst>
            <a:ext uri="{FF2B5EF4-FFF2-40B4-BE49-F238E27FC236}">
              <a16:creationId xmlns:a16="http://schemas.microsoft.com/office/drawing/2014/main" id="{C0F149E1-116D-4336-AF65-3D7C5441877A}"/>
            </a:ext>
          </a:extLst>
        </xdr:cNvPr>
        <xdr:cNvSpPr txBox="1"/>
      </xdr:nvSpPr>
      <xdr:spPr>
        <a:xfrm>
          <a:off x="17691588" y="898768"/>
          <a:ext cx="7471509" cy="1001347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5400"/>
            <a:t>Bedömning av kostnader</a:t>
          </a:r>
        </a:p>
      </xdr:txBody>
    </xdr:sp>
    <xdr:clientData/>
  </xdr:twoCellAnchor>
  <xdr:twoCellAnchor>
    <xdr:from>
      <xdr:col>17</xdr:col>
      <xdr:colOff>68384</xdr:colOff>
      <xdr:row>12</xdr:row>
      <xdr:rowOff>97692</xdr:rowOff>
    </xdr:from>
    <xdr:to>
      <xdr:col>23</xdr:col>
      <xdr:colOff>234460</xdr:colOff>
      <xdr:row>22</xdr:row>
      <xdr:rowOff>107462</xdr:rowOff>
    </xdr:to>
    <xdr:sp macro="" textlink="">
      <xdr:nvSpPr>
        <xdr:cNvPr id="17" name="Pil: höger 16">
          <a:extLst>
            <a:ext uri="{FF2B5EF4-FFF2-40B4-BE49-F238E27FC236}">
              <a16:creationId xmlns:a16="http://schemas.microsoft.com/office/drawing/2014/main" id="{368989C4-059F-4507-BF19-D458F5190554}"/>
            </a:ext>
          </a:extLst>
        </xdr:cNvPr>
        <xdr:cNvSpPr/>
      </xdr:nvSpPr>
      <xdr:spPr>
        <a:xfrm>
          <a:off x="13955834" y="2383692"/>
          <a:ext cx="3823676" cy="21433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Utvärdering kostander enligt metoder framtagna i Ramböll-projektet</a:t>
          </a:r>
          <a:endParaRPr lang="sv-SE" sz="1800">
            <a:effectLst/>
          </a:endParaRPr>
        </a:p>
        <a:p>
          <a:pPr algn="l"/>
          <a:endParaRPr lang="sv-SE" sz="1100"/>
        </a:p>
      </xdr:txBody>
    </xdr:sp>
    <xdr:clientData/>
  </xdr:twoCellAnchor>
  <xdr:twoCellAnchor>
    <xdr:from>
      <xdr:col>99</xdr:col>
      <xdr:colOff>595922</xdr:colOff>
      <xdr:row>3</xdr:row>
      <xdr:rowOff>19538</xdr:rowOff>
    </xdr:from>
    <xdr:to>
      <xdr:col>106</xdr:col>
      <xdr:colOff>87923</xdr:colOff>
      <xdr:row>8</xdr:row>
      <xdr:rowOff>68384</xdr:rowOff>
    </xdr:to>
    <xdr:sp macro="" textlink="">
      <xdr:nvSpPr>
        <xdr:cNvPr id="18" name="textruta 19">
          <a:extLst>
            <a:ext uri="{FF2B5EF4-FFF2-40B4-BE49-F238E27FC236}">
              <a16:creationId xmlns:a16="http://schemas.microsoft.com/office/drawing/2014/main" id="{F70B3E6A-6C91-4CEF-ADEC-3A92F6115BDE}"/>
            </a:ext>
          </a:extLst>
        </xdr:cNvPr>
        <xdr:cNvSpPr txBox="1"/>
      </xdr:nvSpPr>
      <xdr:spPr>
        <a:xfrm>
          <a:off x="82168022" y="591038"/>
          <a:ext cx="8045451" cy="100134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5400"/>
            <a:t>Rapportering producenter</a:t>
          </a:r>
        </a:p>
      </xdr:txBody>
    </xdr:sp>
    <xdr:clientData/>
  </xdr:twoCellAnchor>
  <xdr:twoCellAnchor>
    <xdr:from>
      <xdr:col>109</xdr:col>
      <xdr:colOff>0</xdr:colOff>
      <xdr:row>3</xdr:row>
      <xdr:rowOff>0</xdr:rowOff>
    </xdr:from>
    <xdr:to>
      <xdr:col>121</xdr:col>
      <xdr:colOff>293077</xdr:colOff>
      <xdr:row>8</xdr:row>
      <xdr:rowOff>48846</xdr:rowOff>
    </xdr:to>
    <xdr:sp macro="" textlink="">
      <xdr:nvSpPr>
        <xdr:cNvPr id="19" name="textruta 20">
          <a:extLst>
            <a:ext uri="{FF2B5EF4-FFF2-40B4-BE49-F238E27FC236}">
              <a16:creationId xmlns:a16="http://schemas.microsoft.com/office/drawing/2014/main" id="{EB6110D5-E129-4217-9B21-45CC11F24342}"/>
            </a:ext>
          </a:extLst>
        </xdr:cNvPr>
        <xdr:cNvSpPr txBox="1"/>
      </xdr:nvSpPr>
      <xdr:spPr>
        <a:xfrm>
          <a:off x="91954350" y="571500"/>
          <a:ext cx="12808927" cy="100134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5400"/>
            <a:t>Beräkning produktavgift</a:t>
          </a:r>
        </a:p>
      </xdr:txBody>
    </xdr:sp>
    <xdr:clientData/>
  </xdr:twoCellAnchor>
  <xdr:twoCellAnchor>
    <xdr:from>
      <xdr:col>62</xdr:col>
      <xdr:colOff>279155</xdr:colOff>
      <xdr:row>21</xdr:row>
      <xdr:rowOff>79620</xdr:rowOff>
    </xdr:from>
    <xdr:to>
      <xdr:col>68</xdr:col>
      <xdr:colOff>35169</xdr:colOff>
      <xdr:row>25</xdr:row>
      <xdr:rowOff>160460</xdr:rowOff>
    </xdr:to>
    <xdr:sp macro="" textlink="">
      <xdr:nvSpPr>
        <xdr:cNvPr id="20" name="Pil: höger 21">
          <a:extLst>
            <a:ext uri="{FF2B5EF4-FFF2-40B4-BE49-F238E27FC236}">
              <a16:creationId xmlns:a16="http://schemas.microsoft.com/office/drawing/2014/main" id="{56C739BC-73B7-48D0-AC69-EC250DC2F8D2}"/>
            </a:ext>
          </a:extLst>
        </xdr:cNvPr>
        <xdr:cNvSpPr/>
      </xdr:nvSpPr>
      <xdr:spPr>
        <a:xfrm>
          <a:off x="47399330" y="4194420"/>
          <a:ext cx="3385039" cy="9571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400"/>
            <a:t>Skräpmätning 2, resultat</a:t>
          </a:r>
          <a:r>
            <a:rPr lang="sv-SE" sz="1400" baseline="0"/>
            <a:t> 6 oktober</a:t>
          </a:r>
          <a:endParaRPr lang="sv-SE" sz="1400"/>
        </a:p>
      </xdr:txBody>
    </xdr:sp>
    <xdr:clientData/>
  </xdr:twoCellAnchor>
  <xdr:twoCellAnchor>
    <xdr:from>
      <xdr:col>82</xdr:col>
      <xdr:colOff>414617</xdr:colOff>
      <xdr:row>3</xdr:row>
      <xdr:rowOff>33617</xdr:rowOff>
    </xdr:from>
    <xdr:to>
      <xdr:col>91</xdr:col>
      <xdr:colOff>403411</xdr:colOff>
      <xdr:row>8</xdr:row>
      <xdr:rowOff>79288</xdr:rowOff>
    </xdr:to>
    <xdr:sp macro="" textlink="">
      <xdr:nvSpPr>
        <xdr:cNvPr id="21" name="textruta 14">
          <a:extLst>
            <a:ext uri="{FF2B5EF4-FFF2-40B4-BE49-F238E27FC236}">
              <a16:creationId xmlns:a16="http://schemas.microsoft.com/office/drawing/2014/main" id="{5506824B-338A-4592-96E5-9C2DA8F0697D}"/>
            </a:ext>
          </a:extLst>
        </xdr:cNvPr>
        <xdr:cNvSpPr txBox="1"/>
      </xdr:nvSpPr>
      <xdr:spPr>
        <a:xfrm>
          <a:off x="65537042" y="605117"/>
          <a:ext cx="11561669" cy="99817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5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Beräkning kostnad per produktkategori</a:t>
          </a:r>
          <a:endParaRPr lang="sv-SE" sz="34400">
            <a:effectLst/>
          </a:endParaRPr>
        </a:p>
      </xdr:txBody>
    </xdr:sp>
    <xdr:clientData/>
  </xdr:twoCellAnchor>
  <xdr:twoCellAnchor>
    <xdr:from>
      <xdr:col>111</xdr:col>
      <xdr:colOff>647212</xdr:colOff>
      <xdr:row>53</xdr:row>
      <xdr:rowOff>12212</xdr:rowOff>
    </xdr:from>
    <xdr:to>
      <xdr:col>118</xdr:col>
      <xdr:colOff>200270</xdr:colOff>
      <xdr:row>57</xdr:row>
      <xdr:rowOff>256442</xdr:rowOff>
    </xdr:to>
    <xdr:sp macro="" textlink="">
      <xdr:nvSpPr>
        <xdr:cNvPr id="22" name="textruta 17">
          <a:extLst>
            <a:ext uri="{FF2B5EF4-FFF2-40B4-BE49-F238E27FC236}">
              <a16:creationId xmlns:a16="http://schemas.microsoft.com/office/drawing/2014/main" id="{B90839ED-D62C-4DA6-9335-AE67BF08AC08}"/>
            </a:ext>
          </a:extLst>
        </xdr:cNvPr>
        <xdr:cNvSpPr txBox="1"/>
      </xdr:nvSpPr>
      <xdr:spPr>
        <a:xfrm>
          <a:off x="95268562" y="10565912"/>
          <a:ext cx="7573108" cy="1006230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5400"/>
            <a:t>FÖRESKRIFTEN</a:t>
          </a:r>
        </a:p>
      </xdr:txBody>
    </xdr:sp>
    <xdr:clientData/>
  </xdr:twoCellAnchor>
  <xdr:twoCellAnchor>
    <xdr:from>
      <xdr:col>71</xdr:col>
      <xdr:colOff>179334</xdr:colOff>
      <xdr:row>38</xdr:row>
      <xdr:rowOff>26144</xdr:rowOff>
    </xdr:from>
    <xdr:to>
      <xdr:col>85</xdr:col>
      <xdr:colOff>987246</xdr:colOff>
      <xdr:row>40</xdr:row>
      <xdr:rowOff>30534</xdr:rowOff>
    </xdr:to>
    <xdr:sp macro="" textlink="">
      <xdr:nvSpPr>
        <xdr:cNvPr id="23" name="Pil: höger 25">
          <a:extLst>
            <a:ext uri="{FF2B5EF4-FFF2-40B4-BE49-F238E27FC236}">
              <a16:creationId xmlns:a16="http://schemas.microsoft.com/office/drawing/2014/main" id="{258F732E-1069-4BE4-B5BF-510C071FA9E0}"/>
            </a:ext>
          </a:extLst>
        </xdr:cNvPr>
        <xdr:cNvSpPr/>
      </xdr:nvSpPr>
      <xdr:spPr>
        <a:xfrm rot="20652969">
          <a:off x="57519834" y="7493744"/>
          <a:ext cx="12780837" cy="38539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400" b="1">
              <a:solidFill>
                <a:sysClr val="windowText" lastClr="000000"/>
              </a:solidFill>
            </a:rPr>
            <a:t>OUTPUT</a:t>
          </a:r>
        </a:p>
      </xdr:txBody>
    </xdr:sp>
    <xdr:clientData/>
  </xdr:twoCellAnchor>
  <xdr:twoCellAnchor>
    <xdr:from>
      <xdr:col>70</xdr:col>
      <xdr:colOff>4537682</xdr:colOff>
      <xdr:row>36</xdr:row>
      <xdr:rowOff>92561</xdr:rowOff>
    </xdr:from>
    <xdr:to>
      <xdr:col>84</xdr:col>
      <xdr:colOff>566872</xdr:colOff>
      <xdr:row>38</xdr:row>
      <xdr:rowOff>87889</xdr:rowOff>
    </xdr:to>
    <xdr:sp macro="" textlink="">
      <xdr:nvSpPr>
        <xdr:cNvPr id="24" name="Pil: vänster 26">
          <a:extLst>
            <a:ext uri="{FF2B5EF4-FFF2-40B4-BE49-F238E27FC236}">
              <a16:creationId xmlns:a16="http://schemas.microsoft.com/office/drawing/2014/main" id="{4E265D27-D157-45DB-89C8-890C5DB2FD34}"/>
            </a:ext>
          </a:extLst>
        </xdr:cNvPr>
        <xdr:cNvSpPr/>
      </xdr:nvSpPr>
      <xdr:spPr>
        <a:xfrm rot="20664093">
          <a:off x="57277607" y="7179161"/>
          <a:ext cx="11907365" cy="376328"/>
        </a:xfrm>
        <a:prstGeom prst="left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400" b="1">
              <a:solidFill>
                <a:sysClr val="windowText" lastClr="000000"/>
              </a:solidFill>
            </a:rPr>
            <a:t>INPUT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EH2022N00948/Shared%20Documents/General/Del%203%20Avrop%20uppdrag/Nedskr&#228;pning%202/Fr&#229;n%20kund/230327%20Inkomna%20rapporter%20fr&#229;n%20kommuner_with%20VBA%20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komna rapporter från kommuner"/>
      <sheetName val="Inkomna rapporter från komm (2)"/>
      <sheetName val="Rå"/>
      <sheetName val="Rå2"/>
      <sheetName val="Dataset"/>
      <sheetName val="Dataset ny"/>
      <sheetName val="Dataset pivot"/>
      <sheetName val="Stata"/>
      <sheetName val="Prediktionsvärde intervall"/>
      <sheetName val="Pivot"/>
      <sheetName val="Tabell"/>
      <sheetName val="Figurer"/>
      <sheetName val="Figurer2"/>
      <sheetName val="Tabell utifrån intervall"/>
    </sheetNames>
    <sheetDataSet>
      <sheetData sheetId="0"/>
      <sheetData sheetId="1"/>
      <sheetData sheetId="2">
        <row r="2">
          <cell r="A2" t="str">
            <v>Södertälje</v>
          </cell>
        </row>
      </sheetData>
      <sheetData sheetId="3"/>
      <sheetData sheetId="4"/>
      <sheetData sheetId="5">
        <row r="2">
          <cell r="B2" t="str">
            <v>Stockholm</v>
          </cell>
          <cell r="BK2" t="str">
            <v>Stockholms län</v>
          </cell>
        </row>
        <row r="3">
          <cell r="B3" t="str">
            <v>Malmö</v>
          </cell>
          <cell r="BK3" t="str">
            <v>Skåne län</v>
          </cell>
        </row>
        <row r="4">
          <cell r="B4" t="str">
            <v>Göteborg</v>
          </cell>
          <cell r="BK4" t="str">
            <v>Västra Götalands län</v>
          </cell>
        </row>
        <row r="5">
          <cell r="B5" t="str">
            <v>Upplands Väsby</v>
          </cell>
          <cell r="BK5" t="str">
            <v>Stockholms län</v>
          </cell>
        </row>
        <row r="6">
          <cell r="B6" t="str">
            <v>Vallentuna</v>
          </cell>
          <cell r="BK6" t="str">
            <v>Stockholms län</v>
          </cell>
        </row>
        <row r="7">
          <cell r="B7" t="str">
            <v>Österåker</v>
          </cell>
          <cell r="BK7" t="str">
            <v>Stockholms län</v>
          </cell>
        </row>
        <row r="8">
          <cell r="B8" t="str">
            <v>Värmdö</v>
          </cell>
          <cell r="BK8" t="str">
            <v>Stockholms län</v>
          </cell>
        </row>
        <row r="9">
          <cell r="B9" t="str">
            <v>Järfälla</v>
          </cell>
          <cell r="BK9" t="str">
            <v>Stockholms län</v>
          </cell>
        </row>
        <row r="10">
          <cell r="B10" t="str">
            <v>Ekerö</v>
          </cell>
          <cell r="BK10" t="str">
            <v>Stockholms län</v>
          </cell>
        </row>
        <row r="11">
          <cell r="B11" t="str">
            <v>Huddinge</v>
          </cell>
          <cell r="BK11" t="str">
            <v>Stockholms län</v>
          </cell>
        </row>
        <row r="12">
          <cell r="B12" t="str">
            <v>Botkyrka</v>
          </cell>
          <cell r="BK12" t="str">
            <v>Stockholms län</v>
          </cell>
        </row>
        <row r="13">
          <cell r="B13" t="str">
            <v>Salem</v>
          </cell>
          <cell r="BK13" t="str">
            <v>Stockholms län</v>
          </cell>
        </row>
        <row r="14">
          <cell r="B14" t="str">
            <v>Haninge</v>
          </cell>
          <cell r="BK14" t="str">
            <v>Stockholms län</v>
          </cell>
        </row>
        <row r="15">
          <cell r="B15" t="str">
            <v>Tyresö</v>
          </cell>
          <cell r="BK15" t="str">
            <v>Stockholms län</v>
          </cell>
        </row>
        <row r="16">
          <cell r="B16" t="str">
            <v>Upplands-Bro</v>
          </cell>
          <cell r="BK16" t="str">
            <v>Stockholms län</v>
          </cell>
        </row>
        <row r="17">
          <cell r="B17" t="str">
            <v>Täby</v>
          </cell>
          <cell r="BK17" t="str">
            <v>Stockholms län</v>
          </cell>
        </row>
        <row r="18">
          <cell r="B18" t="str">
            <v>Danderyd</v>
          </cell>
          <cell r="BK18" t="str">
            <v>Stockholms län</v>
          </cell>
        </row>
        <row r="19">
          <cell r="B19" t="str">
            <v>Sollentuna</v>
          </cell>
          <cell r="BK19" t="str">
            <v>Stockholms län</v>
          </cell>
        </row>
        <row r="20">
          <cell r="B20" t="str">
            <v>Nacka</v>
          </cell>
          <cell r="BK20" t="str">
            <v>Stockholms län</v>
          </cell>
        </row>
        <row r="21">
          <cell r="B21" t="str">
            <v>Sundbyberg</v>
          </cell>
          <cell r="BK21" t="str">
            <v>Stockholms län</v>
          </cell>
        </row>
        <row r="22">
          <cell r="B22" t="str">
            <v>Solna</v>
          </cell>
          <cell r="BK22" t="str">
            <v>Stockholms län</v>
          </cell>
        </row>
        <row r="23">
          <cell r="B23" t="str">
            <v>Lidingö</v>
          </cell>
          <cell r="BK23" t="str">
            <v>Stockholms län</v>
          </cell>
        </row>
        <row r="24">
          <cell r="B24" t="str">
            <v>Vaxholm</v>
          </cell>
          <cell r="BK24" t="str">
            <v>Stockholms län</v>
          </cell>
        </row>
        <row r="25">
          <cell r="B25" t="str">
            <v>Sigtuna</v>
          </cell>
          <cell r="BK25" t="str">
            <v>Stockholms län</v>
          </cell>
        </row>
        <row r="26">
          <cell r="B26" t="str">
            <v>Nynäshamn</v>
          </cell>
          <cell r="BK26" t="str">
            <v>Stockholms län</v>
          </cell>
        </row>
        <row r="27">
          <cell r="B27" t="str">
            <v>Håbo</v>
          </cell>
          <cell r="BK27" t="str">
            <v>Uppsala län</v>
          </cell>
        </row>
        <row r="28">
          <cell r="B28" t="str">
            <v>Staffanstorp</v>
          </cell>
          <cell r="BK28" t="str">
            <v>Skåne län</v>
          </cell>
        </row>
        <row r="29">
          <cell r="B29" t="str">
            <v>Burlöv</v>
          </cell>
          <cell r="BK29" t="str">
            <v>Skåne län</v>
          </cell>
        </row>
        <row r="30">
          <cell r="B30" t="str">
            <v>Vellinge</v>
          </cell>
          <cell r="BK30" t="str">
            <v>Skåne län</v>
          </cell>
        </row>
        <row r="31">
          <cell r="B31" t="str">
            <v>Kävlinge</v>
          </cell>
          <cell r="BK31" t="str">
            <v>Skåne län</v>
          </cell>
        </row>
        <row r="32">
          <cell r="B32" t="str">
            <v>Lomma</v>
          </cell>
          <cell r="BK32" t="str">
            <v>Skåne län</v>
          </cell>
        </row>
        <row r="33">
          <cell r="B33" t="str">
            <v>Svedala</v>
          </cell>
          <cell r="BK33" t="str">
            <v>Skåne län</v>
          </cell>
        </row>
        <row r="34">
          <cell r="B34" t="str">
            <v>Skurup</v>
          </cell>
          <cell r="BK34" t="str">
            <v>Skåne län</v>
          </cell>
        </row>
        <row r="35">
          <cell r="B35" t="str">
            <v>Trelleborg</v>
          </cell>
          <cell r="BK35" t="str">
            <v>Skåne län</v>
          </cell>
        </row>
        <row r="36">
          <cell r="B36" t="str">
            <v>Kungsbacka</v>
          </cell>
          <cell r="BK36" t="str">
            <v>Hallands län</v>
          </cell>
        </row>
        <row r="37">
          <cell r="B37" t="str">
            <v>Härryda</v>
          </cell>
          <cell r="BK37" t="str">
            <v>Västra Götalands län</v>
          </cell>
        </row>
        <row r="38">
          <cell r="B38" t="str">
            <v>Partille</v>
          </cell>
          <cell r="BK38" t="str">
            <v>Västra Götalands län</v>
          </cell>
        </row>
        <row r="39">
          <cell r="B39" t="str">
            <v>Öckerö</v>
          </cell>
          <cell r="BK39" t="str">
            <v>Västra Götalands län</v>
          </cell>
        </row>
        <row r="40">
          <cell r="B40" t="str">
            <v>Stenungsund</v>
          </cell>
          <cell r="BK40" t="str">
            <v>Västra Götalands län</v>
          </cell>
        </row>
        <row r="41">
          <cell r="B41" t="str">
            <v>Ale</v>
          </cell>
          <cell r="BK41" t="str">
            <v>Västra Götalands län</v>
          </cell>
        </row>
        <row r="42">
          <cell r="B42" t="str">
            <v>Lerum</v>
          </cell>
          <cell r="BK42" t="str">
            <v>Västra Götalands län</v>
          </cell>
        </row>
        <row r="43">
          <cell r="B43" t="str">
            <v>Bollebygd</v>
          </cell>
          <cell r="BK43" t="str">
            <v>Västra Götalands län</v>
          </cell>
        </row>
        <row r="44">
          <cell r="B44" t="str">
            <v>Lilla Edet</v>
          </cell>
          <cell r="BK44" t="str">
            <v>Västra Götalands län</v>
          </cell>
        </row>
        <row r="45">
          <cell r="B45" t="str">
            <v>Mölndal</v>
          </cell>
          <cell r="BK45" t="str">
            <v>Västra Götalands län</v>
          </cell>
        </row>
        <row r="46">
          <cell r="B46" t="str">
            <v>Kungälv</v>
          </cell>
          <cell r="BK46" t="str">
            <v>Västra Götalands län</v>
          </cell>
        </row>
        <row r="47">
          <cell r="B47" t="str">
            <v>Alingsås</v>
          </cell>
          <cell r="BK47" t="str">
            <v>Västra Götalands län</v>
          </cell>
        </row>
        <row r="48">
          <cell r="B48" t="str">
            <v>Södertälje</v>
          </cell>
          <cell r="BK48" t="str">
            <v>Stockholms län</v>
          </cell>
        </row>
        <row r="49">
          <cell r="B49" t="str">
            <v>Uppsala</v>
          </cell>
          <cell r="BK49" t="str">
            <v>Uppsala län</v>
          </cell>
        </row>
        <row r="50">
          <cell r="B50" t="str">
            <v>Eskilstuna</v>
          </cell>
          <cell r="BK50" t="str">
            <v>Södermanlands län</v>
          </cell>
        </row>
        <row r="51">
          <cell r="B51" t="str">
            <v>Linköping</v>
          </cell>
          <cell r="BK51" t="str">
            <v>Östergötlands län</v>
          </cell>
        </row>
        <row r="52">
          <cell r="B52" t="str">
            <v>Norrköping</v>
          </cell>
          <cell r="BK52" t="str">
            <v>Östergötlands län</v>
          </cell>
        </row>
        <row r="53">
          <cell r="B53" t="str">
            <v>Jönköping</v>
          </cell>
          <cell r="BK53" t="str">
            <v>Jönköpings län</v>
          </cell>
        </row>
        <row r="54">
          <cell r="B54" t="str">
            <v>Växjö</v>
          </cell>
          <cell r="BK54" t="str">
            <v>Kronobergs län</v>
          </cell>
        </row>
        <row r="55">
          <cell r="B55" t="str">
            <v>Kalmar</v>
          </cell>
          <cell r="BK55" t="str">
            <v>Kalmar län</v>
          </cell>
        </row>
        <row r="56">
          <cell r="B56" t="str">
            <v>Lund</v>
          </cell>
          <cell r="BK56" t="str">
            <v>Skåne län</v>
          </cell>
        </row>
        <row r="57">
          <cell r="B57" t="str">
            <v>Helsingborg</v>
          </cell>
          <cell r="BK57" t="str">
            <v>Skåne län</v>
          </cell>
        </row>
        <row r="58">
          <cell r="B58" t="str">
            <v>Kristianstad</v>
          </cell>
          <cell r="BK58" t="str">
            <v>Skåne län</v>
          </cell>
        </row>
        <row r="59">
          <cell r="B59" t="str">
            <v>Halmstad</v>
          </cell>
          <cell r="BK59" t="str">
            <v>Hallands län</v>
          </cell>
        </row>
        <row r="60">
          <cell r="B60" t="str">
            <v>Trollhättan</v>
          </cell>
          <cell r="BK60" t="str">
            <v>Västra Götalands län</v>
          </cell>
        </row>
        <row r="61">
          <cell r="B61" t="str">
            <v>Borås</v>
          </cell>
          <cell r="BK61" t="str">
            <v>Västra Götalands län</v>
          </cell>
        </row>
        <row r="62">
          <cell r="B62" t="str">
            <v>Karlstad</v>
          </cell>
          <cell r="BK62" t="str">
            <v>Värmlands län</v>
          </cell>
        </row>
        <row r="63">
          <cell r="B63" t="str">
            <v>Örebro</v>
          </cell>
          <cell r="BK63" t="str">
            <v>Örebro län</v>
          </cell>
        </row>
        <row r="64">
          <cell r="B64" t="str">
            <v>Västerås</v>
          </cell>
          <cell r="BK64" t="str">
            <v>Västmanlands län</v>
          </cell>
        </row>
        <row r="65">
          <cell r="B65" t="str">
            <v>Borlänge</v>
          </cell>
          <cell r="BK65" t="str">
            <v>Dalarnas län</v>
          </cell>
        </row>
        <row r="66">
          <cell r="B66" t="str">
            <v>Gävle</v>
          </cell>
          <cell r="BK66" t="str">
            <v>Gävleborgs län</v>
          </cell>
        </row>
        <row r="67">
          <cell r="B67" t="str">
            <v>Sundsvall</v>
          </cell>
          <cell r="BK67" t="str">
            <v>Västernorrlands län</v>
          </cell>
        </row>
        <row r="68">
          <cell r="B68" t="str">
            <v>Östersund</v>
          </cell>
          <cell r="BK68" t="str">
            <v>Jämtlands län</v>
          </cell>
        </row>
        <row r="69">
          <cell r="B69" t="str">
            <v>Umeå</v>
          </cell>
          <cell r="BK69" t="str">
            <v>Västerbottens län</v>
          </cell>
        </row>
        <row r="70">
          <cell r="B70" t="str">
            <v>Luleå</v>
          </cell>
          <cell r="BK70" t="str">
            <v>Norrbottens län</v>
          </cell>
        </row>
        <row r="71">
          <cell r="B71" t="str">
            <v>Nykvarn</v>
          </cell>
          <cell r="BK71" t="str">
            <v>Stockholms län</v>
          </cell>
        </row>
        <row r="72">
          <cell r="B72" t="str">
            <v>Älvkarleby</v>
          </cell>
          <cell r="BK72" t="str">
            <v>Uppsala län</v>
          </cell>
        </row>
        <row r="73">
          <cell r="B73" t="str">
            <v>Knivsta</v>
          </cell>
          <cell r="BK73" t="str">
            <v>Uppsala län</v>
          </cell>
        </row>
        <row r="74">
          <cell r="B74" t="str">
            <v>Heby</v>
          </cell>
          <cell r="BK74" t="str">
            <v>Uppsala län</v>
          </cell>
        </row>
        <row r="75">
          <cell r="B75" t="str">
            <v>Tierp</v>
          </cell>
          <cell r="BK75" t="str">
            <v>Uppsala län</v>
          </cell>
        </row>
        <row r="76">
          <cell r="B76" t="str">
            <v>Enköping</v>
          </cell>
          <cell r="BK76" t="str">
            <v>Uppsala län</v>
          </cell>
        </row>
        <row r="77">
          <cell r="B77" t="str">
            <v>Gnesta</v>
          </cell>
          <cell r="BK77" t="str">
            <v>Södermanlands län</v>
          </cell>
        </row>
        <row r="78">
          <cell r="B78" t="str">
            <v>Strängnäs</v>
          </cell>
          <cell r="BK78" t="str">
            <v>Södermanlands län</v>
          </cell>
        </row>
        <row r="79">
          <cell r="B79" t="str">
            <v>Trosa</v>
          </cell>
          <cell r="BK79" t="str">
            <v>Södermanlands län</v>
          </cell>
        </row>
        <row r="80">
          <cell r="B80" t="str">
            <v>Kinda</v>
          </cell>
          <cell r="BK80" t="str">
            <v>Östergötlands län</v>
          </cell>
        </row>
        <row r="81">
          <cell r="B81" t="str">
            <v>Åtvidaberg</v>
          </cell>
          <cell r="BK81" t="str">
            <v>Östergötlands län</v>
          </cell>
        </row>
        <row r="82">
          <cell r="B82" t="str">
            <v>Valdemarsvik</v>
          </cell>
          <cell r="BK82" t="str">
            <v>Östergötlands län</v>
          </cell>
        </row>
        <row r="83">
          <cell r="B83" t="str">
            <v>Söderköping</v>
          </cell>
          <cell r="BK83" t="str">
            <v>Östergötlands län</v>
          </cell>
        </row>
        <row r="84">
          <cell r="B84" t="str">
            <v>Mjölby</v>
          </cell>
          <cell r="BK84" t="str">
            <v>Östergötlands län</v>
          </cell>
        </row>
        <row r="85">
          <cell r="B85" t="str">
            <v>Aneby</v>
          </cell>
          <cell r="BK85" t="str">
            <v>Jönköpings län</v>
          </cell>
        </row>
        <row r="86">
          <cell r="B86" t="str">
            <v>Mullsjö</v>
          </cell>
          <cell r="BK86" t="str">
            <v>Jönköpings län</v>
          </cell>
        </row>
        <row r="87">
          <cell r="B87" t="str">
            <v>Habo</v>
          </cell>
          <cell r="BK87" t="str">
            <v>Jönköpings län</v>
          </cell>
        </row>
        <row r="88">
          <cell r="B88" t="str">
            <v>Vaggeryd</v>
          </cell>
          <cell r="BK88" t="str">
            <v>Jönköpings län</v>
          </cell>
        </row>
        <row r="89">
          <cell r="B89" t="str">
            <v>Lessebo</v>
          </cell>
          <cell r="BK89" t="str">
            <v>Kronobergs län</v>
          </cell>
        </row>
        <row r="90">
          <cell r="B90" t="str">
            <v>Alvesta</v>
          </cell>
          <cell r="BK90" t="str">
            <v>Kronobergs län</v>
          </cell>
        </row>
        <row r="91">
          <cell r="B91" t="str">
            <v>Torsås</v>
          </cell>
          <cell r="BK91" t="str">
            <v>Kalmar län</v>
          </cell>
        </row>
        <row r="92">
          <cell r="B92" t="str">
            <v>Mörbylånga</v>
          </cell>
          <cell r="BK92" t="str">
            <v>Kalmar län</v>
          </cell>
        </row>
        <row r="93">
          <cell r="B93" t="str">
            <v>Sölvesborg</v>
          </cell>
          <cell r="BK93" t="str">
            <v>Blekinge län</v>
          </cell>
        </row>
        <row r="94">
          <cell r="B94" t="str">
            <v>Svalöv</v>
          </cell>
          <cell r="BK94" t="str">
            <v>Skåne län</v>
          </cell>
        </row>
        <row r="95">
          <cell r="B95" t="str">
            <v>Östra Göinge</v>
          </cell>
          <cell r="BK95" t="str">
            <v>Skåne län</v>
          </cell>
        </row>
        <row r="96">
          <cell r="B96" t="str">
            <v>Örkelljunga</v>
          </cell>
          <cell r="BK96" t="str">
            <v>Skåne län</v>
          </cell>
        </row>
        <row r="97">
          <cell r="B97" t="str">
            <v>Bjuv</v>
          </cell>
          <cell r="BK97" t="str">
            <v>Skåne län</v>
          </cell>
        </row>
        <row r="98">
          <cell r="B98" t="str">
            <v>Sjöbo</v>
          </cell>
          <cell r="BK98" t="str">
            <v>Skåne län</v>
          </cell>
        </row>
        <row r="99">
          <cell r="B99" t="str">
            <v>Hörby</v>
          </cell>
          <cell r="BK99" t="str">
            <v>Skåne län</v>
          </cell>
        </row>
        <row r="100">
          <cell r="B100" t="str">
            <v>Bromölla</v>
          </cell>
          <cell r="BK100" t="str">
            <v>Skåne län</v>
          </cell>
        </row>
        <row r="101">
          <cell r="B101" t="str">
            <v>Perstorp</v>
          </cell>
          <cell r="BK101" t="str">
            <v>Skåne län</v>
          </cell>
        </row>
        <row r="102">
          <cell r="B102" t="str">
            <v>Klippan</v>
          </cell>
          <cell r="BK102" t="str">
            <v>Skåne län</v>
          </cell>
        </row>
        <row r="103">
          <cell r="B103" t="str">
            <v>Åstorp</v>
          </cell>
          <cell r="BK103" t="str">
            <v>Skåne län</v>
          </cell>
        </row>
        <row r="104">
          <cell r="B104" t="str">
            <v>Landskrona</v>
          </cell>
          <cell r="BK104" t="str">
            <v>Skåne län</v>
          </cell>
        </row>
        <row r="105">
          <cell r="B105" t="str">
            <v>Höganäs</v>
          </cell>
          <cell r="BK105" t="str">
            <v>Skåne län</v>
          </cell>
        </row>
        <row r="106">
          <cell r="B106" t="str">
            <v>Eslöv</v>
          </cell>
          <cell r="BK106" t="str">
            <v>Skåne län</v>
          </cell>
        </row>
        <row r="107">
          <cell r="B107" t="str">
            <v>Ängelholm</v>
          </cell>
          <cell r="BK107" t="str">
            <v>Skåne län</v>
          </cell>
        </row>
        <row r="108">
          <cell r="B108" t="str">
            <v>Laholm</v>
          </cell>
          <cell r="BK108" t="str">
            <v>Hallands län</v>
          </cell>
        </row>
        <row r="109">
          <cell r="B109" t="str">
            <v>Grästorp</v>
          </cell>
          <cell r="BK109" t="str">
            <v>Västra Götalands län</v>
          </cell>
        </row>
        <row r="110">
          <cell r="B110" t="str">
            <v>Mark</v>
          </cell>
          <cell r="BK110" t="str">
            <v>Västra Götalands län</v>
          </cell>
        </row>
        <row r="111">
          <cell r="B111" t="str">
            <v>Svenljunga</v>
          </cell>
          <cell r="BK111" t="str">
            <v>Västra Götalands län</v>
          </cell>
        </row>
        <row r="112">
          <cell r="B112" t="str">
            <v>Herrljunga</v>
          </cell>
          <cell r="BK112" t="str">
            <v>Västra Götalands län</v>
          </cell>
        </row>
        <row r="113">
          <cell r="B113" t="str">
            <v>Vänersborg</v>
          </cell>
          <cell r="BK113" t="str">
            <v>Västra Götalands län</v>
          </cell>
        </row>
        <row r="114">
          <cell r="B114" t="str">
            <v>Kil</v>
          </cell>
          <cell r="BK114" t="str">
            <v>Värmlands län</v>
          </cell>
        </row>
        <row r="115">
          <cell r="B115" t="str">
            <v>Hammarö</v>
          </cell>
          <cell r="BK115" t="str">
            <v>Värmlands län</v>
          </cell>
        </row>
        <row r="116">
          <cell r="B116" t="str">
            <v>Forshaga</v>
          </cell>
          <cell r="BK116" t="str">
            <v>Värmlands län</v>
          </cell>
        </row>
        <row r="117">
          <cell r="B117" t="str">
            <v>Grums</v>
          </cell>
          <cell r="BK117" t="str">
            <v>Värmlands län</v>
          </cell>
        </row>
        <row r="118">
          <cell r="B118" t="str">
            <v>Lekeberg</v>
          </cell>
          <cell r="BK118" t="str">
            <v>Örebro län</v>
          </cell>
        </row>
        <row r="119">
          <cell r="B119" t="str">
            <v>Hallsberg</v>
          </cell>
          <cell r="BK119" t="str">
            <v>Örebro län</v>
          </cell>
        </row>
        <row r="120">
          <cell r="B120" t="str">
            <v>Kumla</v>
          </cell>
          <cell r="BK120" t="str">
            <v>Örebro län</v>
          </cell>
        </row>
        <row r="121">
          <cell r="B121" t="str">
            <v>Nora</v>
          </cell>
          <cell r="BK121" t="str">
            <v>Örebro län</v>
          </cell>
        </row>
        <row r="122">
          <cell r="B122" t="str">
            <v>Surahammar</v>
          </cell>
          <cell r="BK122" t="str">
            <v>Västmanlands län</v>
          </cell>
        </row>
        <row r="123">
          <cell r="B123" t="str">
            <v>Hallstahammar</v>
          </cell>
          <cell r="BK123" t="str">
            <v>Västmanlands län</v>
          </cell>
        </row>
        <row r="124">
          <cell r="B124" t="str">
            <v>Sala</v>
          </cell>
          <cell r="BK124" t="str">
            <v>Västmanlands län</v>
          </cell>
        </row>
        <row r="125">
          <cell r="B125" t="str">
            <v>Gagnef</v>
          </cell>
          <cell r="BK125" t="str">
            <v>Dalarnas län</v>
          </cell>
        </row>
        <row r="126">
          <cell r="B126" t="str">
            <v>Säter</v>
          </cell>
          <cell r="BK126" t="str">
            <v>Dalarnas län</v>
          </cell>
        </row>
        <row r="127">
          <cell r="B127" t="str">
            <v>Ockelbo</v>
          </cell>
          <cell r="BK127" t="str">
            <v>Gävleborgs län</v>
          </cell>
        </row>
        <row r="128">
          <cell r="B128" t="str">
            <v>Timrå</v>
          </cell>
          <cell r="BK128" t="str">
            <v>Västernorrlands län</v>
          </cell>
        </row>
        <row r="129">
          <cell r="B129" t="str">
            <v>Krokom</v>
          </cell>
          <cell r="BK129" t="str">
            <v>Jämtlands län</v>
          </cell>
        </row>
        <row r="130">
          <cell r="B130" t="str">
            <v>Nordmaling</v>
          </cell>
          <cell r="BK130" t="str">
            <v>Västerbottens län</v>
          </cell>
        </row>
        <row r="131">
          <cell r="B131" t="str">
            <v>Bjurholm</v>
          </cell>
          <cell r="BK131" t="str">
            <v>Västerbottens län</v>
          </cell>
        </row>
        <row r="132">
          <cell r="B132" t="str">
            <v>Robertsfors</v>
          </cell>
          <cell r="BK132" t="str">
            <v>Västerbottens län</v>
          </cell>
        </row>
        <row r="133">
          <cell r="B133" t="str">
            <v>Vännäs</v>
          </cell>
          <cell r="BK133" t="str">
            <v>Västerbottens län</v>
          </cell>
        </row>
        <row r="134">
          <cell r="B134" t="str">
            <v>Östhammar</v>
          </cell>
          <cell r="BK134" t="str">
            <v>Uppsala län</v>
          </cell>
        </row>
        <row r="135">
          <cell r="B135" t="str">
            <v>Finspång</v>
          </cell>
          <cell r="BK135" t="str">
            <v>Östergötlands län</v>
          </cell>
        </row>
        <row r="136">
          <cell r="B136" t="str">
            <v>Motala</v>
          </cell>
          <cell r="BK136" t="str">
            <v>Östergötlands län</v>
          </cell>
        </row>
        <row r="137">
          <cell r="B137" t="str">
            <v>Nässjö</v>
          </cell>
          <cell r="BK137" t="str">
            <v>Jönköpings län</v>
          </cell>
        </row>
        <row r="138">
          <cell r="B138" t="str">
            <v>Uppvidinge</v>
          </cell>
          <cell r="BK138" t="str">
            <v>Kronobergs län</v>
          </cell>
        </row>
        <row r="139">
          <cell r="B139" t="str">
            <v>Tingsryd</v>
          </cell>
          <cell r="BK139" t="str">
            <v>Kronobergs län</v>
          </cell>
        </row>
        <row r="140">
          <cell r="B140" t="str">
            <v>Nybro</v>
          </cell>
          <cell r="BK140" t="str">
            <v>Kalmar län</v>
          </cell>
        </row>
        <row r="141">
          <cell r="B141" t="str">
            <v>Hässleholm</v>
          </cell>
          <cell r="BK141" t="str">
            <v>Skåne län</v>
          </cell>
        </row>
        <row r="142">
          <cell r="B142" t="str">
            <v>Hylte</v>
          </cell>
          <cell r="BK142" t="str">
            <v>Hallands län</v>
          </cell>
        </row>
        <row r="143">
          <cell r="B143" t="str">
            <v>Tranemo</v>
          </cell>
          <cell r="BK143" t="str">
            <v>Västra Götalands län</v>
          </cell>
        </row>
        <row r="144">
          <cell r="B144" t="str">
            <v>Uddevalla</v>
          </cell>
          <cell r="BK144" t="str">
            <v>Västra Götalands län</v>
          </cell>
        </row>
        <row r="145">
          <cell r="B145" t="str">
            <v>Ulricehamn</v>
          </cell>
          <cell r="BK145" t="str">
            <v>Västra Götalands län</v>
          </cell>
        </row>
        <row r="146">
          <cell r="B146" t="str">
            <v>Munkfors</v>
          </cell>
          <cell r="BK146" t="str">
            <v>Värmlands län</v>
          </cell>
        </row>
        <row r="147">
          <cell r="B147" t="str">
            <v>Kristinehamn</v>
          </cell>
          <cell r="BK147" t="str">
            <v>Värmlands län</v>
          </cell>
        </row>
        <row r="148">
          <cell r="B148" t="str">
            <v>Laxå</v>
          </cell>
          <cell r="BK148" t="str">
            <v>Örebro län</v>
          </cell>
        </row>
        <row r="149">
          <cell r="B149" t="str">
            <v>Askersund</v>
          </cell>
          <cell r="BK149" t="str">
            <v>Örebro län</v>
          </cell>
        </row>
        <row r="150">
          <cell r="B150" t="str">
            <v>Lindesberg</v>
          </cell>
          <cell r="BK150" t="str">
            <v>Örebro län</v>
          </cell>
        </row>
        <row r="151">
          <cell r="B151" t="str">
            <v>Köping</v>
          </cell>
          <cell r="BK151" t="str">
            <v>Västmanlands län</v>
          </cell>
        </row>
        <row r="152">
          <cell r="B152" t="str">
            <v>Sandviken</v>
          </cell>
          <cell r="BK152" t="str">
            <v>Gävleborgs län</v>
          </cell>
        </row>
        <row r="153">
          <cell r="B153" t="str">
            <v>Bräcke</v>
          </cell>
          <cell r="BK153" t="str">
            <v>Jämtlands län</v>
          </cell>
        </row>
        <row r="154">
          <cell r="B154" t="str">
            <v>Berg</v>
          </cell>
          <cell r="BK154" t="str">
            <v>Jämtlands län</v>
          </cell>
        </row>
        <row r="155">
          <cell r="B155" t="str">
            <v>Vindeln</v>
          </cell>
          <cell r="BK155" t="str">
            <v>Västerbottens län</v>
          </cell>
        </row>
        <row r="156">
          <cell r="B156" t="str">
            <v>Älvsbyn</v>
          </cell>
          <cell r="BK156" t="str">
            <v>Norrbottens län</v>
          </cell>
        </row>
        <row r="157">
          <cell r="B157" t="str">
            <v>Boden</v>
          </cell>
          <cell r="BK157" t="str">
            <v>Norrbottens län</v>
          </cell>
        </row>
        <row r="158">
          <cell r="B158" t="str">
            <v>Norrtälje</v>
          </cell>
          <cell r="BK158" t="str">
            <v>Stockholms län</v>
          </cell>
        </row>
        <row r="159">
          <cell r="B159" t="str">
            <v>Nyköping</v>
          </cell>
          <cell r="BK159" t="str">
            <v>Södermanlands län</v>
          </cell>
        </row>
        <row r="160">
          <cell r="B160" t="str">
            <v>Katrineholm</v>
          </cell>
          <cell r="BK160" t="str">
            <v>Södermanlands län</v>
          </cell>
        </row>
        <row r="161">
          <cell r="B161" t="str">
            <v>Värnamo</v>
          </cell>
          <cell r="BK161" t="str">
            <v>Jönköpings län</v>
          </cell>
        </row>
        <row r="162">
          <cell r="B162" t="str">
            <v>Ljungby</v>
          </cell>
          <cell r="BK162" t="str">
            <v>Kronobergs län</v>
          </cell>
        </row>
        <row r="163">
          <cell r="B163" t="str">
            <v>Oskarshamn</v>
          </cell>
          <cell r="BK163" t="str">
            <v>Kalmar län</v>
          </cell>
        </row>
        <row r="164">
          <cell r="B164" t="str">
            <v>Västervik</v>
          </cell>
          <cell r="BK164" t="str">
            <v>Kalmar län</v>
          </cell>
        </row>
        <row r="165">
          <cell r="B165" t="str">
            <v>Gotland</v>
          </cell>
          <cell r="BK165" t="str">
            <v>Gotlands län</v>
          </cell>
        </row>
        <row r="166">
          <cell r="B166" t="str">
            <v>Karlskrona</v>
          </cell>
          <cell r="BK166" t="str">
            <v>Blekinge län</v>
          </cell>
        </row>
        <row r="167">
          <cell r="B167" t="str">
            <v>Karlshamn</v>
          </cell>
          <cell r="BK167" t="str">
            <v>Blekinge län</v>
          </cell>
        </row>
        <row r="168">
          <cell r="B168" t="str">
            <v>Ystad</v>
          </cell>
          <cell r="BK168" t="str">
            <v>Skåne län</v>
          </cell>
        </row>
        <row r="169">
          <cell r="B169" t="str">
            <v>Falkenberg</v>
          </cell>
          <cell r="BK169" t="str">
            <v>Hallands län</v>
          </cell>
        </row>
        <row r="170">
          <cell r="B170" t="str">
            <v>Varberg</v>
          </cell>
          <cell r="BK170" t="str">
            <v>Hallands län</v>
          </cell>
        </row>
        <row r="171">
          <cell r="B171" t="str">
            <v>Mariestad</v>
          </cell>
          <cell r="BK171" t="str">
            <v>Västra Götalands län</v>
          </cell>
        </row>
        <row r="172">
          <cell r="B172" t="str">
            <v>Lidköping</v>
          </cell>
          <cell r="BK172" t="str">
            <v>Västra Götalands län</v>
          </cell>
        </row>
        <row r="173">
          <cell r="B173" t="str">
            <v>Skövde</v>
          </cell>
          <cell r="BK173" t="str">
            <v>Västra Götalands län</v>
          </cell>
        </row>
        <row r="174">
          <cell r="B174" t="str">
            <v>Falköping</v>
          </cell>
          <cell r="BK174" t="str">
            <v>Västra Götalands län</v>
          </cell>
        </row>
        <row r="175">
          <cell r="B175" t="str">
            <v>Karlskoga</v>
          </cell>
          <cell r="BK175" t="str">
            <v>Örebro län</v>
          </cell>
        </row>
        <row r="176">
          <cell r="B176" t="str">
            <v>Falun</v>
          </cell>
          <cell r="BK176" t="str">
            <v>Dalarnas län</v>
          </cell>
        </row>
        <row r="177">
          <cell r="B177" t="str">
            <v>Avesta</v>
          </cell>
          <cell r="BK177" t="str">
            <v>Dalarnas län</v>
          </cell>
        </row>
        <row r="178">
          <cell r="B178" t="str">
            <v>Ludvika</v>
          </cell>
          <cell r="BK178" t="str">
            <v>Dalarnas län</v>
          </cell>
        </row>
        <row r="179">
          <cell r="B179" t="str">
            <v>Hudiksvall</v>
          </cell>
          <cell r="BK179" t="str">
            <v>Gävleborgs län</v>
          </cell>
        </row>
        <row r="180">
          <cell r="B180" t="str">
            <v>Härnösand</v>
          </cell>
          <cell r="BK180" t="str">
            <v>Västernorrlands län</v>
          </cell>
        </row>
        <row r="181">
          <cell r="B181" t="str">
            <v>Örnsköldsvik</v>
          </cell>
          <cell r="BK181" t="str">
            <v>Västernorrlands län</v>
          </cell>
        </row>
        <row r="182">
          <cell r="B182" t="str">
            <v>Skellefteå</v>
          </cell>
          <cell r="BK182" t="str">
            <v>Västerbottens län</v>
          </cell>
        </row>
        <row r="183">
          <cell r="B183" t="str">
            <v>Piteå</v>
          </cell>
          <cell r="BK183" t="str">
            <v>Norrbottens län</v>
          </cell>
        </row>
        <row r="184">
          <cell r="B184" t="str">
            <v>Kiruna</v>
          </cell>
          <cell r="BK184" t="str">
            <v>Norrbottens län</v>
          </cell>
        </row>
        <row r="185">
          <cell r="B185" t="str">
            <v>Vingåker</v>
          </cell>
          <cell r="BK185" t="str">
            <v>Södermanlands län</v>
          </cell>
        </row>
        <row r="186">
          <cell r="B186" t="str">
            <v>Oxelösund</v>
          </cell>
          <cell r="BK186" t="str">
            <v>Södermanlands län</v>
          </cell>
        </row>
        <row r="187">
          <cell r="B187" t="str">
            <v>Flen</v>
          </cell>
          <cell r="BK187" t="str">
            <v>Södermanlands län</v>
          </cell>
        </row>
        <row r="188">
          <cell r="B188" t="str">
            <v>Ödeshög</v>
          </cell>
          <cell r="BK188" t="str">
            <v>Östergötlands län</v>
          </cell>
        </row>
        <row r="189">
          <cell r="B189" t="str">
            <v>Ydre</v>
          </cell>
          <cell r="BK189" t="str">
            <v>Östergötlands län</v>
          </cell>
        </row>
        <row r="190">
          <cell r="B190" t="str">
            <v>Boxholm</v>
          </cell>
          <cell r="BK190" t="str">
            <v>Östergötlands län</v>
          </cell>
        </row>
        <row r="191">
          <cell r="B191" t="str">
            <v>Vadstena</v>
          </cell>
          <cell r="BK191" t="str">
            <v>Östergötlands län</v>
          </cell>
        </row>
        <row r="192">
          <cell r="B192" t="str">
            <v>Gnosjö</v>
          </cell>
          <cell r="BK192" t="str">
            <v>Jönköpings län</v>
          </cell>
        </row>
        <row r="193">
          <cell r="B193" t="str">
            <v>Sävsjö</v>
          </cell>
          <cell r="BK193" t="str">
            <v>Jönköpings län</v>
          </cell>
        </row>
        <row r="194">
          <cell r="B194" t="str">
            <v>Eksjö</v>
          </cell>
          <cell r="BK194" t="str">
            <v>Jönköpings län</v>
          </cell>
        </row>
        <row r="195">
          <cell r="B195" t="str">
            <v>Älmhult</v>
          </cell>
          <cell r="BK195" t="str">
            <v>Kronobergs län</v>
          </cell>
        </row>
        <row r="196">
          <cell r="B196" t="str">
            <v>Markaryd</v>
          </cell>
          <cell r="BK196" t="str">
            <v>Kronobergs län</v>
          </cell>
        </row>
        <row r="197">
          <cell r="B197" t="str">
            <v>Högsby</v>
          </cell>
          <cell r="BK197" t="str">
            <v>Kalmar län</v>
          </cell>
        </row>
        <row r="198">
          <cell r="B198" t="str">
            <v>Hultsfred</v>
          </cell>
          <cell r="BK198" t="str">
            <v>Kalmar län</v>
          </cell>
        </row>
        <row r="199">
          <cell r="B199" t="str">
            <v>Mönsterås</v>
          </cell>
          <cell r="BK199" t="str">
            <v>Kalmar län</v>
          </cell>
        </row>
        <row r="200">
          <cell r="B200" t="str">
            <v>Emmaboda</v>
          </cell>
          <cell r="BK200" t="str">
            <v>Kalmar län</v>
          </cell>
        </row>
        <row r="201">
          <cell r="B201" t="str">
            <v>Olofström</v>
          </cell>
          <cell r="BK201" t="str">
            <v>Blekinge län</v>
          </cell>
        </row>
        <row r="202">
          <cell r="B202" t="str">
            <v>Ronneby</v>
          </cell>
          <cell r="BK202" t="str">
            <v>Blekinge län</v>
          </cell>
        </row>
        <row r="203">
          <cell r="B203" t="str">
            <v>Höör</v>
          </cell>
          <cell r="BK203" t="str">
            <v>Skåne län</v>
          </cell>
        </row>
        <row r="204">
          <cell r="B204" t="str">
            <v>Tomelilla</v>
          </cell>
          <cell r="BK204" t="str">
            <v>Skåne län</v>
          </cell>
        </row>
        <row r="205">
          <cell r="B205" t="str">
            <v>Osby</v>
          </cell>
          <cell r="BK205" t="str">
            <v>Skåne län</v>
          </cell>
        </row>
        <row r="206">
          <cell r="B206" t="str">
            <v>Tjörn</v>
          </cell>
          <cell r="BK206" t="str">
            <v>Västra Götalands län</v>
          </cell>
        </row>
        <row r="207">
          <cell r="B207" t="str">
            <v>Orust</v>
          </cell>
          <cell r="BK207" t="str">
            <v>Västra Götalands län</v>
          </cell>
        </row>
        <row r="208">
          <cell r="B208" t="str">
            <v>Munkedal</v>
          </cell>
          <cell r="BK208" t="str">
            <v>Västra Götalands län</v>
          </cell>
        </row>
        <row r="209">
          <cell r="B209" t="str">
            <v>Dals-Ed</v>
          </cell>
          <cell r="BK209" t="str">
            <v>Västra Götalands län</v>
          </cell>
        </row>
        <row r="210">
          <cell r="B210" t="str">
            <v>Färgelanda</v>
          </cell>
          <cell r="BK210" t="str">
            <v>Västra Götalands län</v>
          </cell>
        </row>
        <row r="211">
          <cell r="B211" t="str">
            <v>Vårgårda</v>
          </cell>
          <cell r="BK211" t="str">
            <v>Västra Götalands län</v>
          </cell>
        </row>
        <row r="212">
          <cell r="B212" t="str">
            <v>Essunga</v>
          </cell>
          <cell r="BK212" t="str">
            <v>Västra Götalands län</v>
          </cell>
        </row>
        <row r="213">
          <cell r="B213" t="str">
            <v>Karlsborg</v>
          </cell>
          <cell r="BK213" t="str">
            <v>Västra Götalands län</v>
          </cell>
        </row>
        <row r="214">
          <cell r="B214" t="str">
            <v>Gullspång</v>
          </cell>
          <cell r="BK214" t="str">
            <v>Västra Götalands län</v>
          </cell>
        </row>
        <row r="215">
          <cell r="B215" t="str">
            <v>Mellerud</v>
          </cell>
          <cell r="BK215" t="str">
            <v>Västra Götalands län</v>
          </cell>
        </row>
        <row r="216">
          <cell r="B216" t="str">
            <v>Vara</v>
          </cell>
          <cell r="BK216" t="str">
            <v>Västra Götalands län</v>
          </cell>
        </row>
        <row r="217">
          <cell r="B217" t="str">
            <v>Götene</v>
          </cell>
          <cell r="BK217" t="str">
            <v>Västra Götalands län</v>
          </cell>
        </row>
        <row r="218">
          <cell r="B218" t="str">
            <v>Tibro</v>
          </cell>
          <cell r="BK218" t="str">
            <v>Västra Götalands län</v>
          </cell>
        </row>
        <row r="219">
          <cell r="B219" t="str">
            <v>Töreboda</v>
          </cell>
          <cell r="BK219" t="str">
            <v>Västra Götalands län</v>
          </cell>
        </row>
        <row r="220">
          <cell r="B220" t="str">
            <v>Åmål</v>
          </cell>
          <cell r="BK220" t="str">
            <v>Västra Götalands län</v>
          </cell>
        </row>
        <row r="221">
          <cell r="B221" t="str">
            <v>Skara</v>
          </cell>
          <cell r="BK221" t="str">
            <v>Västra Götalands län</v>
          </cell>
        </row>
        <row r="222">
          <cell r="B222" t="str">
            <v>Hjo</v>
          </cell>
          <cell r="BK222" t="str">
            <v>Västra Götalands län</v>
          </cell>
        </row>
        <row r="223">
          <cell r="B223" t="str">
            <v>Tidaholm</v>
          </cell>
          <cell r="BK223" t="str">
            <v>Västra Götalands län</v>
          </cell>
        </row>
        <row r="224">
          <cell r="B224" t="str">
            <v>Storfors</v>
          </cell>
          <cell r="BK224" t="str">
            <v>Värmlands län</v>
          </cell>
        </row>
        <row r="225">
          <cell r="B225" t="str">
            <v>Degerfors</v>
          </cell>
          <cell r="BK225" t="str">
            <v>Örebro län</v>
          </cell>
        </row>
        <row r="226">
          <cell r="B226" t="str">
            <v>Ljusnarsberg</v>
          </cell>
          <cell r="BK226" t="str">
            <v>Örebro län</v>
          </cell>
        </row>
        <row r="227">
          <cell r="B227" t="str">
            <v>Skinnskatteberg</v>
          </cell>
          <cell r="BK227" t="str">
            <v>Västmanlands län</v>
          </cell>
        </row>
        <row r="228">
          <cell r="B228" t="str">
            <v>Kungsör</v>
          </cell>
          <cell r="BK228" t="str">
            <v>Västmanlands län</v>
          </cell>
        </row>
        <row r="229">
          <cell r="B229" t="str">
            <v>Norberg</v>
          </cell>
          <cell r="BK229" t="str">
            <v>Västmanlands län</v>
          </cell>
        </row>
        <row r="230">
          <cell r="B230" t="str">
            <v>Fagersta</v>
          </cell>
          <cell r="BK230" t="str">
            <v>Västmanlands län</v>
          </cell>
        </row>
        <row r="231">
          <cell r="B231" t="str">
            <v>Arboga</v>
          </cell>
          <cell r="BK231" t="str">
            <v>Västmanlands län</v>
          </cell>
        </row>
        <row r="232">
          <cell r="B232" t="str">
            <v>Smedjebacken</v>
          </cell>
          <cell r="BK232" t="str">
            <v>Dalarnas län</v>
          </cell>
        </row>
        <row r="233">
          <cell r="B233" t="str">
            <v>Hedemora</v>
          </cell>
          <cell r="BK233" t="str">
            <v>Dalarnas län</v>
          </cell>
        </row>
        <row r="234">
          <cell r="B234" t="str">
            <v>Hofors</v>
          </cell>
          <cell r="BK234" t="str">
            <v>Gävleborgs län</v>
          </cell>
        </row>
        <row r="235">
          <cell r="B235" t="str">
            <v>Nordanstig</v>
          </cell>
          <cell r="BK235" t="str">
            <v>Gävleborgs län</v>
          </cell>
        </row>
        <row r="236">
          <cell r="B236" t="str">
            <v>Gislaved</v>
          </cell>
          <cell r="BK236" t="str">
            <v>Jönköpings län</v>
          </cell>
        </row>
        <row r="237">
          <cell r="B237" t="str">
            <v>Vetlanda</v>
          </cell>
          <cell r="BK237" t="str">
            <v>Jönköpings län</v>
          </cell>
        </row>
        <row r="238">
          <cell r="B238" t="str">
            <v>Tranås</v>
          </cell>
          <cell r="BK238" t="str">
            <v>Jönköpings län</v>
          </cell>
        </row>
        <row r="239">
          <cell r="B239" t="str">
            <v>Vimmerby</v>
          </cell>
          <cell r="BK239" t="str">
            <v>Kalmar län</v>
          </cell>
        </row>
        <row r="240">
          <cell r="B240" t="str">
            <v>Bengtsfors</v>
          </cell>
          <cell r="BK240" t="str">
            <v>Västra Götalands län</v>
          </cell>
        </row>
        <row r="241">
          <cell r="B241" t="str">
            <v>Lysekil</v>
          </cell>
          <cell r="BK241" t="str">
            <v>Västra Götalands län</v>
          </cell>
        </row>
        <row r="242">
          <cell r="B242" t="str">
            <v>Torsby</v>
          </cell>
          <cell r="BK242" t="str">
            <v>Värmlands län</v>
          </cell>
        </row>
        <row r="243">
          <cell r="B243" t="str">
            <v>Sunne</v>
          </cell>
          <cell r="BK243" t="str">
            <v>Värmlands län</v>
          </cell>
        </row>
        <row r="244">
          <cell r="B244" t="str">
            <v>Filipstad</v>
          </cell>
          <cell r="BK244" t="str">
            <v>Värmlands län</v>
          </cell>
        </row>
        <row r="245">
          <cell r="B245" t="str">
            <v>Hagfors</v>
          </cell>
          <cell r="BK245" t="str">
            <v>Värmlands län</v>
          </cell>
        </row>
        <row r="246">
          <cell r="B246" t="str">
            <v>Arvika</v>
          </cell>
          <cell r="BK246" t="str">
            <v>Värmlands län</v>
          </cell>
        </row>
        <row r="247">
          <cell r="B247" t="str">
            <v>Säffle</v>
          </cell>
          <cell r="BK247" t="str">
            <v>Värmlands län</v>
          </cell>
        </row>
        <row r="248">
          <cell r="B248" t="str">
            <v>Hällefors</v>
          </cell>
          <cell r="BK248" t="str">
            <v>Örebro län</v>
          </cell>
        </row>
        <row r="249">
          <cell r="B249" t="str">
            <v>Vansbro</v>
          </cell>
          <cell r="BK249" t="str">
            <v>Dalarnas län</v>
          </cell>
        </row>
        <row r="250">
          <cell r="B250" t="str">
            <v>Ovanåker</v>
          </cell>
          <cell r="BK250" t="str">
            <v>Gävleborgs län</v>
          </cell>
        </row>
        <row r="251">
          <cell r="B251" t="str">
            <v>Ljusdal</v>
          </cell>
          <cell r="BK251" t="str">
            <v>Gävleborgs län</v>
          </cell>
        </row>
        <row r="252">
          <cell r="B252" t="str">
            <v>Söderhamn</v>
          </cell>
          <cell r="BK252" t="str">
            <v>Gävleborgs län</v>
          </cell>
        </row>
        <row r="253">
          <cell r="B253" t="str">
            <v>Bollnäs</v>
          </cell>
          <cell r="BK253" t="str">
            <v>Gävleborgs län</v>
          </cell>
        </row>
        <row r="254">
          <cell r="B254" t="str">
            <v>Ånge</v>
          </cell>
          <cell r="BK254" t="str">
            <v>Västernorrlands län</v>
          </cell>
        </row>
        <row r="255">
          <cell r="B255" t="str">
            <v>Kramfors</v>
          </cell>
          <cell r="BK255" t="str">
            <v>Västernorrlands län</v>
          </cell>
        </row>
        <row r="256">
          <cell r="B256" t="str">
            <v>Sollefteå</v>
          </cell>
          <cell r="BK256" t="str">
            <v>Västernorrlands län</v>
          </cell>
        </row>
        <row r="257">
          <cell r="B257" t="str">
            <v>Ragunda</v>
          </cell>
          <cell r="BK257" t="str">
            <v>Jämtlands län</v>
          </cell>
        </row>
        <row r="258">
          <cell r="B258" t="str">
            <v>Strömsund</v>
          </cell>
          <cell r="BK258" t="str">
            <v>Jämtlands län</v>
          </cell>
        </row>
        <row r="259">
          <cell r="B259" t="str">
            <v>Norsjö</v>
          </cell>
          <cell r="BK259" t="str">
            <v>Västerbottens län</v>
          </cell>
        </row>
        <row r="260">
          <cell r="B260" t="str">
            <v>Malå</v>
          </cell>
          <cell r="BK260" t="str">
            <v>Västerbottens län</v>
          </cell>
        </row>
        <row r="261">
          <cell r="B261" t="str">
            <v>Dorotea</v>
          </cell>
          <cell r="BK261" t="str">
            <v>Västerbottens län</v>
          </cell>
        </row>
        <row r="262">
          <cell r="B262" t="str">
            <v>Vilhelmina</v>
          </cell>
          <cell r="BK262" t="str">
            <v>Västerbottens län</v>
          </cell>
        </row>
        <row r="263">
          <cell r="B263" t="str">
            <v>Åsele</v>
          </cell>
          <cell r="BK263" t="str">
            <v>Västerbottens län</v>
          </cell>
        </row>
        <row r="264">
          <cell r="B264" t="str">
            <v>Lycksele</v>
          </cell>
          <cell r="BK264" t="str">
            <v>Västerbottens län</v>
          </cell>
        </row>
        <row r="265">
          <cell r="B265" t="str">
            <v>Arvidsjaur</v>
          </cell>
          <cell r="BK265" t="str">
            <v>Norrbottens län</v>
          </cell>
        </row>
        <row r="266">
          <cell r="B266" t="str">
            <v>Överkalix</v>
          </cell>
          <cell r="BK266" t="str">
            <v>Norrbottens län</v>
          </cell>
        </row>
        <row r="267">
          <cell r="B267" t="str">
            <v>Kalix</v>
          </cell>
          <cell r="BK267" t="str">
            <v>Norrbottens län</v>
          </cell>
        </row>
        <row r="268">
          <cell r="B268" t="str">
            <v>Övertorneå</v>
          </cell>
          <cell r="BK268" t="str">
            <v>Norrbottens län</v>
          </cell>
        </row>
        <row r="269">
          <cell r="B269" t="str">
            <v>Pajala</v>
          </cell>
          <cell r="BK269" t="str">
            <v>Norrbottens län</v>
          </cell>
        </row>
        <row r="270">
          <cell r="B270" t="str">
            <v>Haparanda</v>
          </cell>
          <cell r="BK270" t="str">
            <v>Norrbottens län</v>
          </cell>
        </row>
        <row r="271">
          <cell r="B271" t="str">
            <v>Borgholm</v>
          </cell>
          <cell r="BK271" t="str">
            <v>Kalmar län</v>
          </cell>
        </row>
        <row r="272">
          <cell r="B272" t="str">
            <v>Båstad</v>
          </cell>
          <cell r="BK272" t="str">
            <v>Skåne län</v>
          </cell>
        </row>
        <row r="273">
          <cell r="B273" t="str">
            <v>Simrishamn</v>
          </cell>
          <cell r="BK273" t="str">
            <v>Skåne län</v>
          </cell>
        </row>
        <row r="274">
          <cell r="B274" t="str">
            <v>Sotenäs</v>
          </cell>
          <cell r="BK274" t="str">
            <v>Västra Götalands län</v>
          </cell>
        </row>
        <row r="275">
          <cell r="B275" t="str">
            <v>Tanum</v>
          </cell>
          <cell r="BK275" t="str">
            <v>Västra Götalands län</v>
          </cell>
        </row>
        <row r="276">
          <cell r="B276" t="str">
            <v>Strömstad</v>
          </cell>
          <cell r="BK276" t="str">
            <v>Västra Götalands län</v>
          </cell>
        </row>
        <row r="277">
          <cell r="B277" t="str">
            <v>Eda</v>
          </cell>
          <cell r="BK277" t="str">
            <v>Värmlands län</v>
          </cell>
        </row>
        <row r="278">
          <cell r="B278" t="str">
            <v>Årjäng</v>
          </cell>
          <cell r="BK278" t="str">
            <v>Värmlands län</v>
          </cell>
        </row>
        <row r="279">
          <cell r="B279" t="str">
            <v>Malung-Sälen</v>
          </cell>
          <cell r="BK279" t="str">
            <v>Dalarnas län</v>
          </cell>
        </row>
        <row r="280">
          <cell r="B280" t="str">
            <v>Leksand</v>
          </cell>
          <cell r="BK280" t="str">
            <v>Dalarnas län</v>
          </cell>
        </row>
        <row r="281">
          <cell r="B281" t="str">
            <v>Rättvik</v>
          </cell>
          <cell r="BK281" t="str">
            <v>Dalarnas län</v>
          </cell>
        </row>
        <row r="282">
          <cell r="B282" t="str">
            <v>Orsa</v>
          </cell>
          <cell r="BK282" t="str">
            <v>Dalarnas län</v>
          </cell>
        </row>
        <row r="283">
          <cell r="B283" t="str">
            <v>Älvdalen</v>
          </cell>
          <cell r="BK283" t="str">
            <v>Dalarnas län</v>
          </cell>
        </row>
        <row r="284">
          <cell r="B284" t="str">
            <v>Mora</v>
          </cell>
          <cell r="BK284" t="str">
            <v>Dalarnas län</v>
          </cell>
        </row>
        <row r="285">
          <cell r="B285" t="str">
            <v>Åre</v>
          </cell>
          <cell r="BK285" t="str">
            <v>Jämtlands län</v>
          </cell>
        </row>
        <row r="286">
          <cell r="B286" t="str">
            <v>Härjedalen</v>
          </cell>
          <cell r="BK286" t="str">
            <v>Jämtlands län</v>
          </cell>
        </row>
        <row r="287">
          <cell r="B287" t="str">
            <v>Storuman</v>
          </cell>
          <cell r="BK287" t="str">
            <v>Västerbottens län</v>
          </cell>
        </row>
        <row r="288">
          <cell r="B288" t="str">
            <v>Sorsele</v>
          </cell>
          <cell r="BK288" t="str">
            <v>Västerbottens län</v>
          </cell>
        </row>
        <row r="289">
          <cell r="B289" t="str">
            <v>Arjeplog</v>
          </cell>
          <cell r="BK289" t="str">
            <v>Norrbottens län</v>
          </cell>
        </row>
        <row r="290">
          <cell r="B290" t="str">
            <v>Jokkmokk</v>
          </cell>
          <cell r="BK290" t="str">
            <v>Norrbottens län</v>
          </cell>
        </row>
        <row r="291">
          <cell r="B291" t="str">
            <v>Gällivare</v>
          </cell>
          <cell r="BK291" t="str">
            <v>Norrbottens län</v>
          </cell>
        </row>
      </sheetData>
      <sheetData sheetId="6">
        <row r="2">
          <cell r="B2" t="str">
            <v>Sotenäs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910BA-AC09-448E-831B-C9F66123B985}">
  <sheetPr codeName="Sheet1">
    <tabColor theme="8" tint="0.79998168889431442"/>
  </sheetPr>
  <dimension ref="A1:T291"/>
  <sheetViews>
    <sheetView zoomScale="85" zoomScaleNormal="85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U11" sqref="U11"/>
    </sheetView>
  </sheetViews>
  <sheetFormatPr defaultRowHeight="16.5"/>
  <cols>
    <col min="1" max="1" width="15.5703125" style="12" customWidth="1"/>
    <col min="2" max="9" width="33.28515625" style="12" customWidth="1"/>
    <col min="10" max="14" width="33.28515625" customWidth="1"/>
    <col min="15" max="15" width="15.85546875" customWidth="1"/>
    <col min="16" max="16" width="17.5703125" customWidth="1"/>
    <col min="17" max="17" width="19.85546875" customWidth="1"/>
    <col min="18" max="18" width="23.42578125" customWidth="1"/>
    <col min="19" max="19" width="27.42578125" customWidth="1"/>
    <col min="20" max="20" width="28.140625" customWidth="1"/>
  </cols>
  <sheetData>
    <row r="1" spans="1:20" ht="76.5" thickBot="1">
      <c r="A1" s="1" t="s">
        <v>0</v>
      </c>
      <c r="B1" s="2" t="s">
        <v>1</v>
      </c>
      <c r="C1" s="3" t="s">
        <v>463</v>
      </c>
      <c r="D1" s="4" t="s">
        <v>3</v>
      </c>
      <c r="E1" s="5" t="s">
        <v>5</v>
      </c>
      <c r="F1" s="3" t="s">
        <v>6</v>
      </c>
      <c r="G1" s="4" t="s">
        <v>7</v>
      </c>
      <c r="H1" s="4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6" t="s">
        <v>13</v>
      </c>
      <c r="N1" s="6" t="s">
        <v>14</v>
      </c>
      <c r="O1" s="3" t="s">
        <v>462</v>
      </c>
      <c r="P1" s="86" t="s">
        <v>15</v>
      </c>
      <c r="Q1" s="7" t="s">
        <v>16</v>
      </c>
      <c r="R1" s="7" t="s">
        <v>17</v>
      </c>
      <c r="S1" s="7" t="s">
        <v>18</v>
      </c>
      <c r="T1" s="7" t="s">
        <v>19</v>
      </c>
    </row>
    <row r="2" spans="1:20" ht="17.25">
      <c r="A2" s="9" t="s">
        <v>272</v>
      </c>
      <c r="B2" s="10">
        <v>317</v>
      </c>
      <c r="C2" s="54">
        <v>32394</v>
      </c>
      <c r="D2" s="11">
        <v>101.4</v>
      </c>
      <c r="E2" s="10">
        <v>3638</v>
      </c>
      <c r="F2" s="10">
        <v>0.52889925144189476</v>
      </c>
      <c r="G2" s="10">
        <v>215</v>
      </c>
      <c r="H2" s="10" t="s">
        <v>269</v>
      </c>
      <c r="I2" s="10" t="s">
        <v>269</v>
      </c>
      <c r="J2" t="s">
        <v>269</v>
      </c>
      <c r="K2" t="s">
        <v>269</v>
      </c>
      <c r="L2" t="s">
        <v>269</v>
      </c>
      <c r="M2" t="s">
        <v>26</v>
      </c>
      <c r="N2" t="s">
        <v>24</v>
      </c>
      <c r="O2" s="53">
        <v>32148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ht="17.25">
      <c r="A3" s="9" t="s">
        <v>68</v>
      </c>
      <c r="B3" s="10">
        <v>472.07</v>
      </c>
      <c r="C3" s="54">
        <v>42199</v>
      </c>
      <c r="D3" s="11">
        <v>88.7</v>
      </c>
      <c r="E3" s="10">
        <v>4701</v>
      </c>
      <c r="F3" s="10">
        <v>0.7986856093553687</v>
      </c>
      <c r="G3" s="10">
        <v>144</v>
      </c>
      <c r="H3" s="10">
        <v>58.15</v>
      </c>
      <c r="I3" s="10">
        <v>47.2</v>
      </c>
      <c r="J3">
        <v>51.55</v>
      </c>
      <c r="K3">
        <v>73.400000000000006</v>
      </c>
      <c r="L3">
        <v>97.15</v>
      </c>
      <c r="M3" t="s">
        <v>26</v>
      </c>
      <c r="N3" t="s">
        <v>24</v>
      </c>
      <c r="O3" s="53">
        <v>41853</v>
      </c>
      <c r="P3">
        <v>2864000</v>
      </c>
      <c r="Q3">
        <v>2853000</v>
      </c>
      <c r="R3">
        <v>10000</v>
      </c>
      <c r="S3">
        <v>1000</v>
      </c>
      <c r="T3">
        <v>0</v>
      </c>
    </row>
    <row r="4" spans="1:20" ht="17.25">
      <c r="A4" s="9" t="s">
        <v>117</v>
      </c>
      <c r="B4" s="10">
        <v>973.96</v>
      </c>
      <c r="C4" s="54">
        <v>20257</v>
      </c>
      <c r="D4" s="11">
        <v>20.8</v>
      </c>
      <c r="E4" s="10">
        <v>2678</v>
      </c>
      <c r="F4" s="10">
        <v>0.81863367174280877</v>
      </c>
      <c r="G4" s="10">
        <v>36</v>
      </c>
      <c r="H4" s="10">
        <v>55.6</v>
      </c>
      <c r="I4" s="10">
        <v>37.700000000000003</v>
      </c>
      <c r="J4">
        <v>50.3</v>
      </c>
      <c r="K4">
        <v>67.2</v>
      </c>
      <c r="L4">
        <v>91.8</v>
      </c>
      <c r="M4" t="s">
        <v>104</v>
      </c>
      <c r="N4" t="s">
        <v>79</v>
      </c>
      <c r="O4" s="53">
        <v>20287</v>
      </c>
      <c r="P4">
        <v>521200</v>
      </c>
      <c r="Q4">
        <v>500000</v>
      </c>
      <c r="R4">
        <v>8000</v>
      </c>
      <c r="S4">
        <v>1200</v>
      </c>
      <c r="T4">
        <v>12000</v>
      </c>
    </row>
    <row r="5" spans="1:20" ht="17.25">
      <c r="A5" s="9" t="s">
        <v>113</v>
      </c>
      <c r="B5" s="10">
        <v>517.72</v>
      </c>
      <c r="C5" s="54">
        <v>6824</v>
      </c>
      <c r="D5" s="11">
        <v>13.3</v>
      </c>
      <c r="E5" s="10">
        <v>881</v>
      </c>
      <c r="F5" s="10">
        <v>0.74353819643882824</v>
      </c>
      <c r="G5" s="10">
        <v>218</v>
      </c>
      <c r="H5" s="10">
        <v>53.7</v>
      </c>
      <c r="I5" s="10">
        <v>38.9</v>
      </c>
      <c r="J5">
        <v>61.6</v>
      </c>
      <c r="K5">
        <v>64.3</v>
      </c>
      <c r="L5">
        <v>97</v>
      </c>
      <c r="M5" t="s">
        <v>104</v>
      </c>
      <c r="N5" t="s">
        <v>77</v>
      </c>
      <c r="O5" s="53">
        <v>6892</v>
      </c>
      <c r="P5">
        <v>0</v>
      </c>
      <c r="Q5">
        <v>0</v>
      </c>
      <c r="R5">
        <v>0</v>
      </c>
      <c r="S5">
        <v>0</v>
      </c>
      <c r="T5">
        <v>0</v>
      </c>
    </row>
    <row r="6" spans="1:20" ht="17.25">
      <c r="A6" s="9" t="s">
        <v>223</v>
      </c>
      <c r="B6" s="10">
        <v>325.45</v>
      </c>
      <c r="C6" s="54">
        <v>14083</v>
      </c>
      <c r="D6" s="11">
        <v>43.3</v>
      </c>
      <c r="E6" s="10">
        <v>1545</v>
      </c>
      <c r="F6" s="10">
        <v>0.78678632214142041</v>
      </c>
      <c r="G6" s="10">
        <v>165</v>
      </c>
      <c r="H6" s="10">
        <v>52.9</v>
      </c>
      <c r="I6" s="10">
        <v>29.4</v>
      </c>
      <c r="J6">
        <v>39.9</v>
      </c>
      <c r="K6">
        <v>58.3</v>
      </c>
      <c r="L6">
        <v>95.6</v>
      </c>
      <c r="M6" t="s">
        <v>195</v>
      </c>
      <c r="N6" t="s">
        <v>144</v>
      </c>
      <c r="O6" s="53">
        <v>14100</v>
      </c>
      <c r="P6">
        <v>510000</v>
      </c>
      <c r="Q6">
        <v>480000</v>
      </c>
      <c r="R6">
        <v>10000</v>
      </c>
      <c r="S6">
        <v>20000</v>
      </c>
      <c r="T6">
        <v>0</v>
      </c>
    </row>
    <row r="7" spans="1:20" ht="17.25">
      <c r="A7" s="9" t="s">
        <v>340</v>
      </c>
      <c r="B7" s="10">
        <v>12556.73</v>
      </c>
      <c r="C7" s="54">
        <v>2667</v>
      </c>
      <c r="D7" s="11">
        <v>0.2</v>
      </c>
      <c r="E7" s="10">
        <v>213</v>
      </c>
      <c r="F7" s="10">
        <v>1.0356622998544396</v>
      </c>
      <c r="G7" s="10">
        <v>200</v>
      </c>
      <c r="H7" s="10" t="s">
        <v>269</v>
      </c>
      <c r="I7" s="10" t="s">
        <v>269</v>
      </c>
      <c r="J7" t="s">
        <v>269</v>
      </c>
      <c r="K7" t="s">
        <v>269</v>
      </c>
      <c r="L7" t="s">
        <v>269</v>
      </c>
      <c r="M7" t="s">
        <v>253</v>
      </c>
      <c r="N7" t="s">
        <v>102</v>
      </c>
      <c r="O7" s="53">
        <v>2707</v>
      </c>
      <c r="P7">
        <v>2700</v>
      </c>
      <c r="Q7">
        <v>1500</v>
      </c>
      <c r="R7">
        <v>100</v>
      </c>
      <c r="S7">
        <v>1000</v>
      </c>
      <c r="T7">
        <v>100</v>
      </c>
    </row>
    <row r="8" spans="1:20" ht="17.25">
      <c r="A8" s="9" t="s">
        <v>249</v>
      </c>
      <c r="B8" s="10">
        <v>5655.44</v>
      </c>
      <c r="C8" s="54">
        <v>6111</v>
      </c>
      <c r="D8" s="11">
        <v>1.1000000000000001</v>
      </c>
      <c r="E8" s="10">
        <v>326</v>
      </c>
      <c r="F8" s="10">
        <v>0.89983079526226739</v>
      </c>
      <c r="G8" s="10">
        <v>183</v>
      </c>
      <c r="H8" s="10">
        <v>66.599999999999994</v>
      </c>
      <c r="I8" s="10">
        <v>32.299999999999997</v>
      </c>
      <c r="J8">
        <v>64.8</v>
      </c>
      <c r="K8">
        <v>89.7</v>
      </c>
      <c r="L8">
        <v>98.7</v>
      </c>
      <c r="M8" t="s">
        <v>229</v>
      </c>
      <c r="N8" t="s">
        <v>102</v>
      </c>
      <c r="O8" s="53">
        <v>6143</v>
      </c>
      <c r="P8">
        <v>70000</v>
      </c>
      <c r="Q8">
        <v>70000</v>
      </c>
      <c r="R8">
        <v>0</v>
      </c>
      <c r="S8">
        <v>0</v>
      </c>
      <c r="T8">
        <v>0</v>
      </c>
    </row>
    <row r="9" spans="1:20" ht="17.25">
      <c r="A9" s="9" t="s">
        <v>235</v>
      </c>
      <c r="B9" s="10">
        <v>1648.98</v>
      </c>
      <c r="C9" s="54">
        <v>25832</v>
      </c>
      <c r="D9" s="11">
        <v>15.7</v>
      </c>
      <c r="E9" s="10">
        <v>1697</v>
      </c>
      <c r="F9" s="10">
        <v>0.94558848150008368</v>
      </c>
      <c r="G9" s="10">
        <v>244</v>
      </c>
      <c r="H9" s="10">
        <v>61.8</v>
      </c>
      <c r="I9" s="10">
        <v>33.700000000000003</v>
      </c>
      <c r="J9">
        <v>55.6</v>
      </c>
      <c r="K9">
        <v>77.8</v>
      </c>
      <c r="L9">
        <v>97.8</v>
      </c>
      <c r="M9" t="s">
        <v>229</v>
      </c>
      <c r="N9" t="s">
        <v>88</v>
      </c>
      <c r="O9" s="53">
        <v>25854</v>
      </c>
      <c r="P9">
        <v>1291000</v>
      </c>
      <c r="Q9">
        <v>841000</v>
      </c>
      <c r="R9">
        <v>400000</v>
      </c>
      <c r="S9">
        <v>50000</v>
      </c>
      <c r="T9">
        <v>0</v>
      </c>
    </row>
    <row r="10" spans="1:20" ht="17.25">
      <c r="A10" s="9" t="s">
        <v>297</v>
      </c>
      <c r="B10" s="10">
        <v>816.71</v>
      </c>
      <c r="C10" s="54">
        <v>11497</v>
      </c>
      <c r="D10" s="11">
        <v>14.1</v>
      </c>
      <c r="E10" s="10">
        <v>1198</v>
      </c>
      <c r="F10" s="10">
        <v>0.84703113685734976</v>
      </c>
      <c r="G10" s="10">
        <v>220</v>
      </c>
      <c r="H10" s="10" t="s">
        <v>269</v>
      </c>
      <c r="I10" s="10" t="s">
        <v>269</v>
      </c>
      <c r="J10" t="s">
        <v>269</v>
      </c>
      <c r="K10" t="s">
        <v>269</v>
      </c>
      <c r="L10" t="s">
        <v>269</v>
      </c>
      <c r="M10" t="s">
        <v>155</v>
      </c>
      <c r="N10" t="s">
        <v>90</v>
      </c>
      <c r="O10" s="53">
        <v>11534</v>
      </c>
      <c r="P10">
        <v>93800</v>
      </c>
      <c r="Q10">
        <v>92800</v>
      </c>
      <c r="R10">
        <v>0</v>
      </c>
      <c r="S10">
        <v>1000</v>
      </c>
      <c r="T10">
        <v>0</v>
      </c>
    </row>
    <row r="11" spans="1:20" ht="17.25">
      <c r="A11" s="9" t="s">
        <v>187</v>
      </c>
      <c r="B11" s="10">
        <v>613.16999999999996</v>
      </c>
      <c r="C11" s="54">
        <v>22932</v>
      </c>
      <c r="D11" s="11">
        <v>37.4</v>
      </c>
      <c r="E11" s="10">
        <v>2489</v>
      </c>
      <c r="F11" s="10">
        <v>1.016398243045388</v>
      </c>
      <c r="G11" s="10">
        <v>126</v>
      </c>
      <c r="H11" s="10">
        <v>50.55</v>
      </c>
      <c r="I11" s="10">
        <v>33</v>
      </c>
      <c r="J11">
        <v>57.2</v>
      </c>
      <c r="K11">
        <v>62.099999999999994</v>
      </c>
      <c r="L11">
        <v>95.25</v>
      </c>
      <c r="M11" t="s">
        <v>171</v>
      </c>
      <c r="N11" t="s">
        <v>92</v>
      </c>
      <c r="O11" s="53">
        <v>22925</v>
      </c>
      <c r="P11">
        <v>353000</v>
      </c>
      <c r="Q11">
        <v>318000</v>
      </c>
      <c r="R11">
        <v>25000</v>
      </c>
      <c r="S11">
        <v>5000</v>
      </c>
      <c r="T11">
        <v>5000</v>
      </c>
    </row>
    <row r="12" spans="1:20" ht="17.25">
      <c r="A12" s="9" t="s">
        <v>232</v>
      </c>
      <c r="B12" s="10">
        <v>882.99</v>
      </c>
      <c r="C12" s="54">
        <v>9255</v>
      </c>
      <c r="D12" s="11">
        <v>10.7</v>
      </c>
      <c r="E12" s="10">
        <v>1040</v>
      </c>
      <c r="F12" s="10">
        <v>1.0147783251231528</v>
      </c>
      <c r="G12" s="10">
        <v>180</v>
      </c>
      <c r="H12" s="10">
        <v>63.25</v>
      </c>
      <c r="I12" s="10">
        <v>29.15</v>
      </c>
      <c r="J12">
        <v>51.8</v>
      </c>
      <c r="K12">
        <v>69.699999999999989</v>
      </c>
      <c r="L12">
        <v>95.15</v>
      </c>
      <c r="M12" t="s">
        <v>229</v>
      </c>
      <c r="N12" t="s">
        <v>24</v>
      </c>
      <c r="O12" s="53">
        <v>9409</v>
      </c>
      <c r="P12">
        <v>0</v>
      </c>
      <c r="Q12">
        <v>0</v>
      </c>
      <c r="R12">
        <v>0</v>
      </c>
      <c r="S12">
        <v>0</v>
      </c>
      <c r="T12">
        <v>0</v>
      </c>
    </row>
    <row r="13" spans="1:20" ht="17.25">
      <c r="A13" s="9" t="s">
        <v>167</v>
      </c>
      <c r="B13" s="10">
        <v>5710.25</v>
      </c>
      <c r="C13" s="54">
        <v>7176</v>
      </c>
      <c r="D13" s="11">
        <v>1.2</v>
      </c>
      <c r="E13" s="10">
        <v>600</v>
      </c>
      <c r="F13" s="10">
        <v>0.86545664073753958</v>
      </c>
      <c r="G13" s="10">
        <v>286</v>
      </c>
      <c r="H13" s="10">
        <v>75.25</v>
      </c>
      <c r="I13" s="10">
        <v>23.7</v>
      </c>
      <c r="J13">
        <v>58.150000000000006</v>
      </c>
      <c r="K13">
        <v>92.9</v>
      </c>
      <c r="L13">
        <v>98.2</v>
      </c>
      <c r="M13" t="s">
        <v>155</v>
      </c>
      <c r="N13" t="s">
        <v>98</v>
      </c>
      <c r="O13" s="53">
        <v>7135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ht="17.25">
      <c r="A14" s="9" t="s">
        <v>151</v>
      </c>
      <c r="B14" s="10">
        <v>1306.72</v>
      </c>
      <c r="C14" s="54">
        <v>2372</v>
      </c>
      <c r="D14" s="11">
        <v>1.8</v>
      </c>
      <c r="E14" s="10">
        <v>165</v>
      </c>
      <c r="F14" s="10">
        <v>0.75626620570440795</v>
      </c>
      <c r="G14" s="10">
        <v>288</v>
      </c>
      <c r="H14" s="10">
        <v>73.400000000000006</v>
      </c>
      <c r="I14" s="10">
        <v>28.1</v>
      </c>
      <c r="J14">
        <v>50.6</v>
      </c>
      <c r="K14">
        <v>86.7</v>
      </c>
      <c r="L14">
        <v>98.2</v>
      </c>
      <c r="M14" t="s">
        <v>104</v>
      </c>
      <c r="N14" t="s">
        <v>100</v>
      </c>
      <c r="O14" s="53">
        <v>2395</v>
      </c>
      <c r="P14">
        <v>6545</v>
      </c>
      <c r="Q14">
        <v>5950</v>
      </c>
      <c r="R14">
        <v>595</v>
      </c>
      <c r="S14">
        <v>0</v>
      </c>
      <c r="T14">
        <v>0</v>
      </c>
    </row>
    <row r="15" spans="1:20" ht="17.25">
      <c r="A15" s="9" t="s">
        <v>124</v>
      </c>
      <c r="B15" s="10">
        <v>115.31</v>
      </c>
      <c r="C15" s="54">
        <v>16062</v>
      </c>
      <c r="D15" s="11">
        <v>137.4</v>
      </c>
      <c r="E15" s="10">
        <v>3027</v>
      </c>
      <c r="F15" s="10">
        <v>0.76520293669483308</v>
      </c>
      <c r="G15" s="10">
        <v>212</v>
      </c>
      <c r="H15" s="10">
        <v>38.549999999999997</v>
      </c>
      <c r="I15" s="10">
        <v>38</v>
      </c>
      <c r="J15">
        <v>47.4</v>
      </c>
      <c r="K15">
        <v>55.95</v>
      </c>
      <c r="L15">
        <v>92.3</v>
      </c>
      <c r="M15" t="s">
        <v>104</v>
      </c>
      <c r="N15" t="s">
        <v>22</v>
      </c>
      <c r="O15" s="53">
        <v>15842</v>
      </c>
      <c r="P15">
        <v>149000</v>
      </c>
      <c r="Q15">
        <v>148000</v>
      </c>
      <c r="R15">
        <v>0</v>
      </c>
      <c r="S15">
        <v>1000</v>
      </c>
      <c r="T15">
        <v>0</v>
      </c>
    </row>
    <row r="16" spans="1:20" ht="17.25">
      <c r="A16" s="9" t="s">
        <v>169</v>
      </c>
      <c r="B16" s="10">
        <v>4013.89</v>
      </c>
      <c r="C16" s="54">
        <v>28048</v>
      </c>
      <c r="D16" s="11">
        <v>7</v>
      </c>
      <c r="E16" s="10">
        <v>2175</v>
      </c>
      <c r="F16" s="10">
        <v>0.82533314228399479</v>
      </c>
      <c r="G16" s="10">
        <v>235</v>
      </c>
      <c r="H16" s="10">
        <v>59.45</v>
      </c>
      <c r="I16" s="10">
        <v>41.75</v>
      </c>
      <c r="J16">
        <v>65.900000000000006</v>
      </c>
      <c r="K16">
        <v>77.199999999999989</v>
      </c>
      <c r="L16">
        <v>97.1</v>
      </c>
      <c r="M16" t="s">
        <v>155</v>
      </c>
      <c r="N16" t="s">
        <v>102</v>
      </c>
      <c r="O16" s="53">
        <v>28160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1:20" ht="17.25">
      <c r="A17" s="9" t="s">
        <v>64</v>
      </c>
      <c r="B17" s="10">
        <v>263.31</v>
      </c>
      <c r="C17" s="54">
        <v>9703</v>
      </c>
      <c r="D17" s="11">
        <v>36.6</v>
      </c>
      <c r="E17" s="10">
        <v>1339</v>
      </c>
      <c r="F17" s="10">
        <v>0.58313106796116509</v>
      </c>
      <c r="G17" s="10">
        <v>284</v>
      </c>
      <c r="H17" s="10">
        <v>65.2</v>
      </c>
      <c r="I17" s="10">
        <v>26.5</v>
      </c>
      <c r="J17">
        <v>36.799999999999997</v>
      </c>
      <c r="K17">
        <v>64.8</v>
      </c>
      <c r="L17">
        <v>98.5</v>
      </c>
      <c r="M17" t="s">
        <v>26</v>
      </c>
      <c r="N17" t="s">
        <v>24</v>
      </c>
      <c r="O17" s="53">
        <v>9634</v>
      </c>
      <c r="P17">
        <v>214784</v>
      </c>
      <c r="Q17">
        <v>210784</v>
      </c>
      <c r="R17">
        <v>4000</v>
      </c>
      <c r="S17">
        <v>0</v>
      </c>
      <c r="T17">
        <v>0</v>
      </c>
    </row>
    <row r="18" spans="1:20" ht="17.25">
      <c r="A18" s="9" t="s">
        <v>240</v>
      </c>
      <c r="B18" s="10">
        <v>1814.05</v>
      </c>
      <c r="C18" s="54">
        <v>26624</v>
      </c>
      <c r="D18" s="11">
        <v>14.7</v>
      </c>
      <c r="E18" s="10">
        <v>2154</v>
      </c>
      <c r="F18" s="10">
        <v>0.9462745420192229</v>
      </c>
      <c r="G18" s="10">
        <v>32</v>
      </c>
      <c r="H18" s="10">
        <v>53.3</v>
      </c>
      <c r="I18" s="10">
        <v>44.1</v>
      </c>
      <c r="J18">
        <v>68.900000000000006</v>
      </c>
      <c r="K18">
        <v>55.9</v>
      </c>
      <c r="L18">
        <v>96.4</v>
      </c>
      <c r="M18" t="s">
        <v>229</v>
      </c>
      <c r="N18" t="s">
        <v>94</v>
      </c>
      <c r="O18" s="53">
        <v>26753</v>
      </c>
      <c r="P18">
        <v>1589982</v>
      </c>
      <c r="Q18">
        <v>1545267</v>
      </c>
      <c r="R18">
        <v>40565</v>
      </c>
      <c r="S18">
        <v>4150</v>
      </c>
      <c r="T18">
        <v>0</v>
      </c>
    </row>
    <row r="19" spans="1:20" ht="17.25">
      <c r="A19" s="9" t="s">
        <v>252</v>
      </c>
      <c r="B19" s="10">
        <v>676.97</v>
      </c>
      <c r="C19" s="54">
        <v>10857</v>
      </c>
      <c r="D19" s="11">
        <v>16.100000000000001</v>
      </c>
      <c r="E19" s="10">
        <v>842</v>
      </c>
      <c r="F19" s="10">
        <v>0.88247422680412368</v>
      </c>
      <c r="G19" s="10">
        <v>27</v>
      </c>
      <c r="H19" s="10">
        <v>73.2</v>
      </c>
      <c r="I19" s="10">
        <v>24.9</v>
      </c>
      <c r="J19">
        <v>64.2</v>
      </c>
      <c r="K19">
        <v>88.1</v>
      </c>
      <c r="L19">
        <v>98.3</v>
      </c>
      <c r="M19" t="s">
        <v>253</v>
      </c>
      <c r="N19" t="s">
        <v>81</v>
      </c>
      <c r="O19" s="53">
        <v>10895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ht="17.25">
      <c r="A20" s="9" t="s">
        <v>91</v>
      </c>
      <c r="B20" s="10">
        <v>583.87</v>
      </c>
      <c r="C20" s="54">
        <v>52178</v>
      </c>
      <c r="D20" s="11">
        <v>89.5</v>
      </c>
      <c r="E20" s="10">
        <v>10900</v>
      </c>
      <c r="F20" s="10">
        <v>1.2022764900662251</v>
      </c>
      <c r="G20" s="10">
        <v>265</v>
      </c>
      <c r="H20" s="10">
        <v>43.3</v>
      </c>
      <c r="I20" s="10">
        <v>31.2</v>
      </c>
      <c r="J20">
        <v>62.4</v>
      </c>
      <c r="K20">
        <v>52.7</v>
      </c>
      <c r="L20">
        <v>92.4</v>
      </c>
      <c r="M20" t="s">
        <v>70</v>
      </c>
      <c r="N20" t="s">
        <v>92</v>
      </c>
      <c r="O20" s="53">
        <v>52254</v>
      </c>
      <c r="P20">
        <v>1318600</v>
      </c>
      <c r="Q20">
        <v>1118000</v>
      </c>
      <c r="R20">
        <v>140000</v>
      </c>
      <c r="S20">
        <v>5600</v>
      </c>
      <c r="T20">
        <v>55000</v>
      </c>
    </row>
    <row r="21" spans="1:20" ht="17.25">
      <c r="A21" s="9" t="s">
        <v>86</v>
      </c>
      <c r="B21" s="10">
        <v>909.88</v>
      </c>
      <c r="C21" s="54">
        <v>114445</v>
      </c>
      <c r="D21" s="11">
        <v>125.4</v>
      </c>
      <c r="E21" s="10">
        <v>15216</v>
      </c>
      <c r="F21" s="10">
        <v>1.0803236211728624</v>
      </c>
      <c r="G21" s="10">
        <v>21</v>
      </c>
      <c r="H21" s="10">
        <v>49.6</v>
      </c>
      <c r="I21" s="10">
        <v>41.3</v>
      </c>
      <c r="J21">
        <v>59.2</v>
      </c>
      <c r="K21">
        <v>62.9</v>
      </c>
      <c r="L21">
        <v>92.9</v>
      </c>
      <c r="M21" t="s">
        <v>70</v>
      </c>
      <c r="N21" t="s">
        <v>24</v>
      </c>
      <c r="O21" s="53">
        <v>114091</v>
      </c>
      <c r="P21">
        <v>6611608</v>
      </c>
      <c r="Q21">
        <v>3353015</v>
      </c>
      <c r="R21">
        <v>3150743</v>
      </c>
      <c r="S21">
        <v>45000</v>
      </c>
      <c r="T21">
        <v>62850</v>
      </c>
    </row>
    <row r="22" spans="1:20" ht="17.25">
      <c r="A22" s="9" t="s">
        <v>34</v>
      </c>
      <c r="B22" s="10">
        <v>194.04</v>
      </c>
      <c r="C22" s="54">
        <v>95383</v>
      </c>
      <c r="D22" s="11">
        <v>491.2</v>
      </c>
      <c r="E22" s="10">
        <v>13400</v>
      </c>
      <c r="F22" s="10">
        <v>0.57783207463349617</v>
      </c>
      <c r="G22" s="10">
        <v>4</v>
      </c>
      <c r="H22" s="10">
        <v>41.3</v>
      </c>
      <c r="I22" s="10">
        <v>56.8</v>
      </c>
      <c r="J22">
        <v>60.5</v>
      </c>
      <c r="K22">
        <v>59.8</v>
      </c>
      <c r="L22">
        <v>89.9</v>
      </c>
      <c r="M22" t="s">
        <v>26</v>
      </c>
      <c r="N22" t="s">
        <v>27</v>
      </c>
      <c r="O22" s="53">
        <v>95318</v>
      </c>
      <c r="P22">
        <v>6333425</v>
      </c>
      <c r="Q22">
        <v>6083569</v>
      </c>
      <c r="R22">
        <v>42520</v>
      </c>
      <c r="S22">
        <v>20200</v>
      </c>
      <c r="T22">
        <v>187136</v>
      </c>
    </row>
    <row r="23" spans="1:20" ht="17.25">
      <c r="A23" s="9" t="s">
        <v>308</v>
      </c>
      <c r="B23" s="10">
        <v>525.73</v>
      </c>
      <c r="C23" s="54">
        <v>5498</v>
      </c>
      <c r="D23" s="11">
        <v>10.5</v>
      </c>
      <c r="E23" s="10">
        <v>664</v>
      </c>
      <c r="F23" s="10">
        <v>0.71412386706948638</v>
      </c>
      <c r="G23" s="10">
        <v>258</v>
      </c>
      <c r="H23" s="10" t="s">
        <v>269</v>
      </c>
      <c r="I23" s="10" t="s">
        <v>269</v>
      </c>
      <c r="J23" t="s">
        <v>269</v>
      </c>
      <c r="K23" t="s">
        <v>269</v>
      </c>
      <c r="L23" t="s">
        <v>269</v>
      </c>
      <c r="M23" t="s">
        <v>195</v>
      </c>
      <c r="N23" t="s">
        <v>75</v>
      </c>
      <c r="O23" s="53">
        <v>5512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ht="17.25">
      <c r="A24" s="9" t="s">
        <v>126</v>
      </c>
      <c r="B24" s="10">
        <v>162.53</v>
      </c>
      <c r="C24" s="54">
        <v>12633</v>
      </c>
      <c r="D24" s="11">
        <v>77.8</v>
      </c>
      <c r="E24" s="10">
        <v>2078</v>
      </c>
      <c r="F24" s="10">
        <v>0.82280268266854928</v>
      </c>
      <c r="G24" s="10">
        <v>224</v>
      </c>
      <c r="H24" s="10">
        <v>44.9</v>
      </c>
      <c r="I24" s="10">
        <v>45.5</v>
      </c>
      <c r="J24">
        <v>62</v>
      </c>
      <c r="K24">
        <v>60.5</v>
      </c>
      <c r="L24">
        <v>89.2</v>
      </c>
      <c r="M24" t="s">
        <v>104</v>
      </c>
      <c r="N24" t="s">
        <v>22</v>
      </c>
      <c r="O24" s="53">
        <v>12650</v>
      </c>
      <c r="P24">
        <v>701840</v>
      </c>
      <c r="Q24">
        <v>678440</v>
      </c>
      <c r="R24">
        <v>15400</v>
      </c>
      <c r="S24">
        <v>7000</v>
      </c>
      <c r="T24">
        <v>1000</v>
      </c>
    </row>
    <row r="25" spans="1:20" ht="17.25">
      <c r="A25" s="9" t="s">
        <v>166</v>
      </c>
      <c r="B25" s="10">
        <v>3408.1</v>
      </c>
      <c r="C25" s="54">
        <v>6162</v>
      </c>
      <c r="D25" s="11">
        <v>1.8</v>
      </c>
      <c r="E25" s="10">
        <v>477</v>
      </c>
      <c r="F25" s="10">
        <v>0.81424148606811142</v>
      </c>
      <c r="G25" s="10">
        <v>264</v>
      </c>
      <c r="H25" s="10">
        <v>73.2</v>
      </c>
      <c r="I25" s="10">
        <v>29.5</v>
      </c>
      <c r="J25">
        <v>46.9</v>
      </c>
      <c r="K25">
        <v>84.7</v>
      </c>
      <c r="L25">
        <v>98</v>
      </c>
      <c r="M25" t="s">
        <v>155</v>
      </c>
      <c r="N25" t="s">
        <v>98</v>
      </c>
      <c r="O25" s="53">
        <v>6175</v>
      </c>
      <c r="P25">
        <v>403460</v>
      </c>
      <c r="Q25">
        <v>376660</v>
      </c>
      <c r="R25">
        <v>10000</v>
      </c>
      <c r="S25">
        <v>16800</v>
      </c>
      <c r="T25">
        <v>0</v>
      </c>
    </row>
    <row r="26" spans="1:20" ht="17.25">
      <c r="A26" s="9" t="s">
        <v>51</v>
      </c>
      <c r="B26" s="10">
        <v>18.899999999999999</v>
      </c>
      <c r="C26" s="54">
        <v>19882</v>
      </c>
      <c r="D26" s="11">
        <v>1045.0999999999999</v>
      </c>
      <c r="E26" s="10">
        <v>7198</v>
      </c>
      <c r="F26" s="10">
        <v>1.0394870064124198</v>
      </c>
      <c r="G26" s="10">
        <v>37</v>
      </c>
      <c r="H26" s="10">
        <v>46.7</v>
      </c>
      <c r="I26" s="10">
        <v>47.65</v>
      </c>
      <c r="J26">
        <v>64.650000000000006</v>
      </c>
      <c r="K26">
        <v>69</v>
      </c>
      <c r="L26">
        <v>91.15</v>
      </c>
      <c r="M26" t="s">
        <v>26</v>
      </c>
      <c r="N26" t="s">
        <v>22</v>
      </c>
      <c r="O26" s="53">
        <v>19753</v>
      </c>
      <c r="P26">
        <v>746554</v>
      </c>
      <c r="Q26">
        <v>736339</v>
      </c>
      <c r="R26">
        <v>0</v>
      </c>
      <c r="S26">
        <v>0</v>
      </c>
      <c r="T26">
        <v>10215</v>
      </c>
    </row>
    <row r="27" spans="1:20" ht="17.25">
      <c r="A27" s="9" t="s">
        <v>254</v>
      </c>
      <c r="B27" s="10">
        <v>217.1</v>
      </c>
      <c r="C27" s="54">
        <v>15824</v>
      </c>
      <c r="D27" s="11">
        <v>72</v>
      </c>
      <c r="E27" s="10">
        <v>3038</v>
      </c>
      <c r="F27" s="10">
        <v>0.99875225287675029</v>
      </c>
      <c r="G27" s="10">
        <v>30</v>
      </c>
      <c r="H27" s="10">
        <v>66.3</v>
      </c>
      <c r="I27" s="10">
        <v>21.6</v>
      </c>
      <c r="J27">
        <v>45.4</v>
      </c>
      <c r="K27">
        <v>87.1</v>
      </c>
      <c r="L27">
        <v>98.1</v>
      </c>
      <c r="M27" t="s">
        <v>253</v>
      </c>
      <c r="N27" t="s">
        <v>22</v>
      </c>
      <c r="O27" s="53">
        <v>15636</v>
      </c>
      <c r="P27">
        <v>1427396</v>
      </c>
      <c r="Q27">
        <v>1251087</v>
      </c>
      <c r="R27">
        <v>125109</v>
      </c>
      <c r="S27">
        <v>9600</v>
      </c>
      <c r="T27">
        <v>41600</v>
      </c>
    </row>
    <row r="28" spans="1:20" ht="17.25">
      <c r="A28" s="9" t="s">
        <v>208</v>
      </c>
      <c r="B28" s="10">
        <v>724.33</v>
      </c>
      <c r="C28" s="54">
        <v>4650</v>
      </c>
      <c r="D28" s="11">
        <v>6.6</v>
      </c>
      <c r="E28" s="10">
        <v>607</v>
      </c>
      <c r="F28" s="10">
        <v>1.0108205590622181</v>
      </c>
      <c r="G28" s="10">
        <v>263</v>
      </c>
      <c r="H28" s="10">
        <v>75.599999999999994</v>
      </c>
      <c r="I28" s="10">
        <v>23.2</v>
      </c>
      <c r="J28">
        <v>51.3</v>
      </c>
      <c r="K28">
        <v>85.6</v>
      </c>
      <c r="L28">
        <v>98.2</v>
      </c>
      <c r="M28" t="s">
        <v>195</v>
      </c>
      <c r="N28" t="s">
        <v>24</v>
      </c>
      <c r="O28" s="53">
        <v>4756</v>
      </c>
      <c r="P28">
        <v>213112</v>
      </c>
      <c r="Q28">
        <v>177200</v>
      </c>
      <c r="R28">
        <v>31138</v>
      </c>
      <c r="S28">
        <v>4774</v>
      </c>
      <c r="T28">
        <v>0</v>
      </c>
    </row>
    <row r="29" spans="1:20" ht="17.25">
      <c r="A29" s="9" t="s">
        <v>40</v>
      </c>
      <c r="B29" s="10">
        <v>26.37</v>
      </c>
      <c r="C29" s="54">
        <v>32692</v>
      </c>
      <c r="D29" s="11">
        <v>1244</v>
      </c>
      <c r="E29" s="10">
        <v>16595</v>
      </c>
      <c r="F29" s="10">
        <v>1.3446452476572959</v>
      </c>
      <c r="G29" s="10">
        <v>167</v>
      </c>
      <c r="H29" s="10">
        <v>74.800000000000011</v>
      </c>
      <c r="I29" s="10">
        <v>26.6</v>
      </c>
      <c r="J29">
        <v>49.5</v>
      </c>
      <c r="K29">
        <v>88.5</v>
      </c>
      <c r="L29">
        <v>99.050000000000011</v>
      </c>
      <c r="M29" t="s">
        <v>26</v>
      </c>
      <c r="N29" t="s">
        <v>27</v>
      </c>
      <c r="O29" s="53">
        <v>32803</v>
      </c>
      <c r="P29">
        <v>1372743</v>
      </c>
      <c r="Q29">
        <v>1329243</v>
      </c>
      <c r="R29">
        <v>0</v>
      </c>
      <c r="S29">
        <v>3500</v>
      </c>
      <c r="T29">
        <v>40000</v>
      </c>
    </row>
    <row r="30" spans="1:20" ht="17.25">
      <c r="A30" s="9" t="s">
        <v>321</v>
      </c>
      <c r="B30" s="10">
        <v>383.94</v>
      </c>
      <c r="C30" s="54">
        <v>9530</v>
      </c>
      <c r="D30" s="11">
        <v>24.8</v>
      </c>
      <c r="E30" s="10">
        <v>986</v>
      </c>
      <c r="F30" s="10">
        <v>0.70487386725446977</v>
      </c>
      <c r="G30" s="10">
        <v>245</v>
      </c>
      <c r="H30" s="10" t="s">
        <v>269</v>
      </c>
      <c r="I30" s="10" t="s">
        <v>269</v>
      </c>
      <c r="J30" t="s">
        <v>269</v>
      </c>
      <c r="K30" t="s">
        <v>269</v>
      </c>
      <c r="L30" t="s">
        <v>269</v>
      </c>
      <c r="M30" t="s">
        <v>195</v>
      </c>
      <c r="N30" t="s">
        <v>90</v>
      </c>
      <c r="O30" s="53">
        <v>9534</v>
      </c>
      <c r="P30">
        <v>455336</v>
      </c>
      <c r="Q30">
        <v>415736</v>
      </c>
      <c r="R30">
        <v>38800</v>
      </c>
      <c r="S30">
        <v>800</v>
      </c>
      <c r="T30">
        <v>0</v>
      </c>
    </row>
    <row r="31" spans="1:20" ht="17.25">
      <c r="A31" s="9" t="s">
        <v>247</v>
      </c>
      <c r="B31" s="10">
        <v>2764.44</v>
      </c>
      <c r="C31" s="54">
        <v>2413</v>
      </c>
      <c r="D31" s="11">
        <v>0.9</v>
      </c>
      <c r="E31" s="10">
        <v>197</v>
      </c>
      <c r="F31" s="10">
        <v>0.97627416520210897</v>
      </c>
      <c r="G31" s="10">
        <v>268</v>
      </c>
      <c r="H31" s="10">
        <v>72.7</v>
      </c>
      <c r="I31" s="10">
        <v>23.4</v>
      </c>
      <c r="J31">
        <v>27.9</v>
      </c>
      <c r="K31">
        <v>92.8</v>
      </c>
      <c r="L31">
        <v>98.7</v>
      </c>
      <c r="M31" t="s">
        <v>229</v>
      </c>
      <c r="N31" t="s">
        <v>100</v>
      </c>
      <c r="O31" s="53">
        <v>2459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20" ht="17.25">
      <c r="A32" s="9" t="s">
        <v>337</v>
      </c>
      <c r="B32" s="10">
        <v>820.16</v>
      </c>
      <c r="C32" s="54">
        <v>8535</v>
      </c>
      <c r="D32" s="11">
        <v>10.4</v>
      </c>
      <c r="E32" s="10">
        <v>1016</v>
      </c>
      <c r="F32" s="10">
        <v>1.0494761350407451</v>
      </c>
      <c r="G32" s="10">
        <v>156</v>
      </c>
      <c r="H32" s="10" t="s">
        <v>269</v>
      </c>
      <c r="I32" s="10" t="s">
        <v>269</v>
      </c>
      <c r="J32" t="s">
        <v>269</v>
      </c>
      <c r="K32" t="s">
        <v>269</v>
      </c>
      <c r="L32" t="s">
        <v>269</v>
      </c>
      <c r="M32" t="s">
        <v>253</v>
      </c>
      <c r="N32" t="s">
        <v>88</v>
      </c>
      <c r="O32" s="53">
        <v>8490</v>
      </c>
      <c r="P32">
        <v>271166</v>
      </c>
      <c r="Q32">
        <v>271166</v>
      </c>
      <c r="R32">
        <v>0</v>
      </c>
      <c r="S32">
        <v>0</v>
      </c>
      <c r="T32">
        <v>0</v>
      </c>
    </row>
    <row r="33" spans="1:20" ht="17.25">
      <c r="A33" s="9" t="s">
        <v>32</v>
      </c>
      <c r="B33" s="10">
        <v>217.38</v>
      </c>
      <c r="C33" s="54">
        <v>29123</v>
      </c>
      <c r="D33" s="11">
        <v>133.80000000000001</v>
      </c>
      <c r="E33" s="10">
        <v>3134</v>
      </c>
      <c r="F33" s="10">
        <v>0.60381861575178997</v>
      </c>
      <c r="G33" s="10">
        <v>41</v>
      </c>
      <c r="H33" s="10">
        <v>67.5</v>
      </c>
      <c r="I33" s="10">
        <v>19.45</v>
      </c>
      <c r="J33">
        <v>30.7</v>
      </c>
      <c r="K33">
        <v>74.45</v>
      </c>
      <c r="L33">
        <v>98.7</v>
      </c>
      <c r="M33" t="s">
        <v>26</v>
      </c>
      <c r="N33" t="s">
        <v>27</v>
      </c>
      <c r="O33" s="53">
        <v>29096</v>
      </c>
      <c r="P33">
        <v>503500</v>
      </c>
      <c r="Q33">
        <v>414000</v>
      </c>
      <c r="R33">
        <v>0</v>
      </c>
      <c r="S33">
        <v>2000</v>
      </c>
      <c r="T33">
        <v>87500</v>
      </c>
    </row>
    <row r="34" spans="1:20" ht="17.25">
      <c r="A34" s="9" t="s">
        <v>198</v>
      </c>
      <c r="B34" s="10">
        <v>799.38</v>
      </c>
      <c r="C34" s="54">
        <v>17858</v>
      </c>
      <c r="D34" s="11">
        <v>22.3</v>
      </c>
      <c r="E34" s="10">
        <v>3910</v>
      </c>
      <c r="F34" s="10">
        <v>1.1895432550454383</v>
      </c>
      <c r="G34" s="10">
        <v>222</v>
      </c>
      <c r="H34" s="10">
        <v>58.1</v>
      </c>
      <c r="I34" s="10">
        <v>40</v>
      </c>
      <c r="J34">
        <v>49.1</v>
      </c>
      <c r="K34">
        <v>75.3</v>
      </c>
      <c r="L34">
        <v>97.5</v>
      </c>
      <c r="M34" t="s">
        <v>195</v>
      </c>
      <c r="N34" t="s">
        <v>77</v>
      </c>
      <c r="O34" s="53">
        <v>17834</v>
      </c>
      <c r="P34">
        <v>396100</v>
      </c>
      <c r="Q34">
        <v>281000</v>
      </c>
      <c r="R34">
        <v>89100</v>
      </c>
      <c r="S34">
        <v>11000</v>
      </c>
      <c r="T34">
        <v>15000</v>
      </c>
    </row>
    <row r="35" spans="1:20" ht="17.25">
      <c r="A35" s="9" t="s">
        <v>202</v>
      </c>
      <c r="B35" s="10">
        <v>689.47</v>
      </c>
      <c r="C35" s="54">
        <v>9347</v>
      </c>
      <c r="D35" s="11">
        <v>13.5</v>
      </c>
      <c r="E35" s="10">
        <v>1477</v>
      </c>
      <c r="F35" s="10">
        <v>1.0856465005931197</v>
      </c>
      <c r="G35" s="10">
        <v>243</v>
      </c>
      <c r="H35" s="10">
        <v>55</v>
      </c>
      <c r="I35" s="10">
        <v>42.1</v>
      </c>
      <c r="J35">
        <v>62.5</v>
      </c>
      <c r="K35">
        <v>63.2</v>
      </c>
      <c r="L35">
        <v>90.6</v>
      </c>
      <c r="M35" t="s">
        <v>195</v>
      </c>
      <c r="N35" t="s">
        <v>81</v>
      </c>
      <c r="O35" s="53">
        <v>9329</v>
      </c>
      <c r="P35">
        <v>255491</v>
      </c>
      <c r="Q35">
        <v>233391</v>
      </c>
      <c r="R35">
        <v>22100</v>
      </c>
      <c r="S35">
        <v>0</v>
      </c>
      <c r="T35">
        <v>0</v>
      </c>
    </row>
    <row r="36" spans="1:20" ht="17.25">
      <c r="A36" s="9" t="s">
        <v>107</v>
      </c>
      <c r="B36" s="10">
        <v>1178.3</v>
      </c>
      <c r="C36" s="54">
        <v>47848</v>
      </c>
      <c r="D36" s="11">
        <v>40.299999999999997</v>
      </c>
      <c r="E36" s="10">
        <v>5246</v>
      </c>
      <c r="F36" s="10">
        <v>0.8198267074413863</v>
      </c>
      <c r="G36" s="10">
        <v>154</v>
      </c>
      <c r="H36" s="10">
        <v>57.75</v>
      </c>
      <c r="I36" s="10">
        <v>29.5</v>
      </c>
      <c r="J36">
        <v>46.9</v>
      </c>
      <c r="K36">
        <v>75.75</v>
      </c>
      <c r="L36">
        <v>96.8</v>
      </c>
      <c r="M36" t="s">
        <v>104</v>
      </c>
      <c r="N36" t="s">
        <v>49</v>
      </c>
      <c r="O36" s="53">
        <v>47489</v>
      </c>
      <c r="P36">
        <v>1494999</v>
      </c>
      <c r="Q36">
        <v>1478259</v>
      </c>
      <c r="R36">
        <v>0</v>
      </c>
      <c r="S36">
        <v>16740</v>
      </c>
      <c r="T36">
        <v>0</v>
      </c>
    </row>
    <row r="37" spans="1:20" ht="17.25">
      <c r="A37" s="9" t="s">
        <v>72</v>
      </c>
      <c r="B37" s="10">
        <v>1099.79</v>
      </c>
      <c r="C37" s="54">
        <v>107918</v>
      </c>
      <c r="D37" s="11">
        <v>97.8</v>
      </c>
      <c r="E37" s="10">
        <v>8441</v>
      </c>
      <c r="F37" s="10">
        <v>0.98838169136159149</v>
      </c>
      <c r="G37" s="10">
        <v>10</v>
      </c>
      <c r="H37" s="10">
        <v>40.450000000000003</v>
      </c>
      <c r="I37" s="10">
        <v>44.65</v>
      </c>
      <c r="J37">
        <v>68.900000000000006</v>
      </c>
      <c r="K37">
        <v>48.3</v>
      </c>
      <c r="L37">
        <v>90.25</v>
      </c>
      <c r="M37" t="s">
        <v>70</v>
      </c>
      <c r="N37" t="s">
        <v>73</v>
      </c>
      <c r="O37" s="53">
        <v>107593</v>
      </c>
      <c r="P37">
        <v>3448101</v>
      </c>
      <c r="Q37">
        <v>3007000</v>
      </c>
      <c r="R37">
        <v>76800</v>
      </c>
      <c r="S37">
        <v>37875</v>
      </c>
      <c r="T37">
        <v>326426</v>
      </c>
    </row>
    <row r="38" spans="1:20" ht="17.25">
      <c r="A38" s="9" t="s">
        <v>132</v>
      </c>
      <c r="B38" s="10">
        <v>418.96</v>
      </c>
      <c r="C38" s="54">
        <v>34701</v>
      </c>
      <c r="D38" s="11">
        <v>82.6</v>
      </c>
      <c r="E38" s="10">
        <v>4652</v>
      </c>
      <c r="F38" s="10">
        <v>0.69121353979114153</v>
      </c>
      <c r="G38" s="10">
        <v>201</v>
      </c>
      <c r="H38" s="10">
        <v>43.8</v>
      </c>
      <c r="I38" s="10">
        <v>43.7</v>
      </c>
      <c r="J38">
        <v>65.099999999999994</v>
      </c>
      <c r="K38">
        <v>63.5</v>
      </c>
      <c r="L38">
        <v>91.4</v>
      </c>
      <c r="M38" t="s">
        <v>104</v>
      </c>
      <c r="N38" t="s">
        <v>22</v>
      </c>
      <c r="O38" s="53">
        <v>34593</v>
      </c>
      <c r="P38">
        <v>317013</v>
      </c>
      <c r="Q38">
        <v>237734</v>
      </c>
      <c r="R38">
        <v>40530</v>
      </c>
      <c r="S38">
        <v>38749</v>
      </c>
      <c r="T38">
        <v>0</v>
      </c>
    </row>
    <row r="39" spans="1:20" ht="17.25">
      <c r="A39" s="9" t="s">
        <v>209</v>
      </c>
      <c r="B39" s="10">
        <v>234.54</v>
      </c>
      <c r="C39" s="54">
        <v>5717</v>
      </c>
      <c r="D39" s="11">
        <v>24.3</v>
      </c>
      <c r="E39" s="10">
        <v>831</v>
      </c>
      <c r="F39" s="10">
        <v>0.82278949315575289</v>
      </c>
      <c r="G39" s="10">
        <v>251</v>
      </c>
      <c r="H39" s="10">
        <v>75.5</v>
      </c>
      <c r="I39" s="10">
        <v>28.9</v>
      </c>
      <c r="J39">
        <v>36</v>
      </c>
      <c r="K39">
        <v>85.9</v>
      </c>
      <c r="L39">
        <v>98.7</v>
      </c>
      <c r="M39" t="s">
        <v>195</v>
      </c>
      <c r="N39" t="s">
        <v>24</v>
      </c>
      <c r="O39" s="53">
        <v>5698</v>
      </c>
      <c r="P39">
        <v>182849</v>
      </c>
      <c r="Q39">
        <v>160673</v>
      </c>
      <c r="R39">
        <v>13108</v>
      </c>
      <c r="S39">
        <v>1808</v>
      </c>
      <c r="T39">
        <v>7260</v>
      </c>
    </row>
    <row r="40" spans="1:20" ht="17.25">
      <c r="A40" s="9" t="s">
        <v>222</v>
      </c>
      <c r="B40" s="10">
        <v>269.02</v>
      </c>
      <c r="C40" s="54">
        <v>13341</v>
      </c>
      <c r="D40" s="11">
        <v>49.5</v>
      </c>
      <c r="E40" s="10">
        <v>2116</v>
      </c>
      <c r="F40" s="10">
        <v>1.1267256637168142</v>
      </c>
      <c r="G40" s="10">
        <v>73</v>
      </c>
      <c r="H40" s="10">
        <v>49.7</v>
      </c>
      <c r="I40" s="10">
        <v>23.4</v>
      </c>
      <c r="J40">
        <v>36.6</v>
      </c>
      <c r="K40">
        <v>57.9</v>
      </c>
      <c r="L40">
        <v>94.8</v>
      </c>
      <c r="M40" t="s">
        <v>195</v>
      </c>
      <c r="N40" t="s">
        <v>144</v>
      </c>
      <c r="O40" s="53">
        <v>13319</v>
      </c>
      <c r="P40">
        <v>397425</v>
      </c>
      <c r="Q40">
        <v>324425</v>
      </c>
      <c r="R40">
        <v>48000</v>
      </c>
      <c r="S40">
        <v>10000</v>
      </c>
      <c r="T40">
        <v>15000</v>
      </c>
    </row>
    <row r="41" spans="1:20" ht="17.25">
      <c r="A41" s="9" t="s">
        <v>303</v>
      </c>
      <c r="B41" s="10">
        <v>1108.4100000000001</v>
      </c>
      <c r="C41" s="54">
        <v>47017</v>
      </c>
      <c r="D41" s="11">
        <v>42.2</v>
      </c>
      <c r="E41" s="10">
        <v>4755</v>
      </c>
      <c r="F41" s="10">
        <v>0.93296817944705268</v>
      </c>
      <c r="G41" s="10">
        <v>143</v>
      </c>
      <c r="H41" s="10" t="s">
        <v>269</v>
      </c>
      <c r="I41" s="10" t="s">
        <v>269</v>
      </c>
      <c r="J41" t="s">
        <v>269</v>
      </c>
      <c r="K41" t="s">
        <v>269</v>
      </c>
      <c r="L41" t="s">
        <v>269</v>
      </c>
      <c r="M41" t="s">
        <v>171</v>
      </c>
      <c r="N41" t="s">
        <v>59</v>
      </c>
      <c r="O41" s="53">
        <v>46773</v>
      </c>
      <c r="P41">
        <v>1665935</v>
      </c>
      <c r="Q41">
        <v>1665935</v>
      </c>
      <c r="R41">
        <v>0</v>
      </c>
      <c r="S41">
        <v>0</v>
      </c>
      <c r="T41">
        <v>0</v>
      </c>
    </row>
    <row r="42" spans="1:20" ht="17.25">
      <c r="A42" s="9" t="s">
        <v>184</v>
      </c>
      <c r="B42" s="10">
        <v>1044.82</v>
      </c>
      <c r="C42" s="54">
        <v>33252</v>
      </c>
      <c r="D42" s="11">
        <v>31.8</v>
      </c>
      <c r="E42" s="10">
        <v>2922</v>
      </c>
      <c r="F42" s="10">
        <v>0.86972820993439548</v>
      </c>
      <c r="G42" s="10">
        <v>248</v>
      </c>
      <c r="H42" s="10">
        <v>58.9</v>
      </c>
      <c r="I42" s="10">
        <v>39.799999999999997</v>
      </c>
      <c r="J42">
        <v>50.4</v>
      </c>
      <c r="K42">
        <v>74.3</v>
      </c>
      <c r="L42">
        <v>95.4</v>
      </c>
      <c r="M42" t="s">
        <v>171</v>
      </c>
      <c r="N42" t="s">
        <v>24</v>
      </c>
      <c r="O42" s="53">
        <v>33270</v>
      </c>
      <c r="P42">
        <v>369424</v>
      </c>
      <c r="Q42">
        <v>363068</v>
      </c>
      <c r="R42">
        <v>0</v>
      </c>
      <c r="S42">
        <v>6356</v>
      </c>
      <c r="T42">
        <v>0</v>
      </c>
    </row>
    <row r="43" spans="1:20" ht="17.25">
      <c r="A43" s="9" t="s">
        <v>186</v>
      </c>
      <c r="B43" s="10">
        <v>2039.85</v>
      </c>
      <c r="C43" s="54">
        <v>59818</v>
      </c>
      <c r="D43" s="11">
        <v>29.3</v>
      </c>
      <c r="E43" s="10">
        <v>7410</v>
      </c>
      <c r="F43" s="10">
        <v>1.0077632381856396</v>
      </c>
      <c r="G43" s="10">
        <v>51</v>
      </c>
      <c r="H43" s="10">
        <v>65.45</v>
      </c>
      <c r="I43" s="10">
        <v>34.450000000000003</v>
      </c>
      <c r="J43">
        <v>53.8</v>
      </c>
      <c r="K43">
        <v>77.099999999999994</v>
      </c>
      <c r="L43">
        <v>97.45</v>
      </c>
      <c r="M43" t="s">
        <v>171</v>
      </c>
      <c r="N43" t="s">
        <v>92</v>
      </c>
      <c r="O43" s="53">
        <v>59837</v>
      </c>
      <c r="P43">
        <v>886740</v>
      </c>
      <c r="Q43">
        <v>694990</v>
      </c>
      <c r="R43">
        <v>182000</v>
      </c>
      <c r="S43">
        <v>9750</v>
      </c>
      <c r="T43">
        <v>0</v>
      </c>
    </row>
    <row r="44" spans="1:20" ht="17.25">
      <c r="A44" s="9" t="s">
        <v>325</v>
      </c>
      <c r="B44" s="10">
        <v>1534.03</v>
      </c>
      <c r="C44" s="54">
        <v>10315</v>
      </c>
      <c r="D44" s="11">
        <v>6.8</v>
      </c>
      <c r="E44" s="10">
        <v>835</v>
      </c>
      <c r="F44" s="10">
        <v>0.95537811178957255</v>
      </c>
      <c r="G44" s="10">
        <v>260</v>
      </c>
      <c r="H44" s="10" t="s">
        <v>269</v>
      </c>
      <c r="I44" s="10" t="s">
        <v>269</v>
      </c>
      <c r="J44" t="s">
        <v>269</v>
      </c>
      <c r="K44" t="s">
        <v>269</v>
      </c>
      <c r="L44" t="s">
        <v>269</v>
      </c>
      <c r="M44" t="s">
        <v>229</v>
      </c>
      <c r="N44" t="s">
        <v>88</v>
      </c>
      <c r="O44" s="53">
        <v>10403</v>
      </c>
      <c r="P44">
        <v>343000</v>
      </c>
      <c r="Q44">
        <v>305000</v>
      </c>
      <c r="R44">
        <v>30500</v>
      </c>
      <c r="S44">
        <v>2500</v>
      </c>
      <c r="T44">
        <v>5000</v>
      </c>
    </row>
    <row r="45" spans="1:20" ht="17.25">
      <c r="A45" s="9" t="s">
        <v>291</v>
      </c>
      <c r="B45" s="10">
        <v>1055.25</v>
      </c>
      <c r="C45" s="54">
        <v>21903</v>
      </c>
      <c r="D45" s="11">
        <v>20.7</v>
      </c>
      <c r="E45" s="10">
        <v>3207</v>
      </c>
      <c r="F45" s="10">
        <v>1.0088836245188038</v>
      </c>
      <c r="G45" s="10">
        <v>100</v>
      </c>
      <c r="H45" s="10" t="s">
        <v>269</v>
      </c>
      <c r="I45" s="10" t="s">
        <v>269</v>
      </c>
      <c r="J45" t="s">
        <v>269</v>
      </c>
      <c r="K45" t="s">
        <v>269</v>
      </c>
      <c r="L45" t="s">
        <v>269</v>
      </c>
      <c r="M45" t="s">
        <v>155</v>
      </c>
      <c r="N45" t="s">
        <v>75</v>
      </c>
      <c r="O45" s="53">
        <v>21889</v>
      </c>
      <c r="P45">
        <v>360628</v>
      </c>
      <c r="Q45">
        <v>340140</v>
      </c>
      <c r="R45">
        <v>20488</v>
      </c>
      <c r="S45">
        <v>0</v>
      </c>
      <c r="T45">
        <v>0</v>
      </c>
    </row>
    <row r="46" spans="1:20" ht="17.25">
      <c r="A46" s="9" t="s">
        <v>196</v>
      </c>
      <c r="B46" s="10">
        <v>718.41</v>
      </c>
      <c r="C46" s="54">
        <v>16058</v>
      </c>
      <c r="D46" s="11">
        <v>22.7</v>
      </c>
      <c r="E46" s="10">
        <v>1732</v>
      </c>
      <c r="F46" s="10">
        <v>0.87406844106463877</v>
      </c>
      <c r="G46" s="10">
        <v>11</v>
      </c>
      <c r="H46" s="10">
        <v>54.3</v>
      </c>
      <c r="I46" s="10">
        <v>38.1</v>
      </c>
      <c r="J46">
        <v>46.9</v>
      </c>
      <c r="K46">
        <v>73</v>
      </c>
      <c r="L46">
        <v>92.5</v>
      </c>
      <c r="M46" t="s">
        <v>195</v>
      </c>
      <c r="N46" t="s">
        <v>73</v>
      </c>
      <c r="O46" s="53">
        <v>16316</v>
      </c>
      <c r="P46">
        <v>991046</v>
      </c>
      <c r="Q46">
        <v>856207</v>
      </c>
      <c r="R46">
        <v>131239</v>
      </c>
      <c r="S46">
        <v>3600</v>
      </c>
      <c r="T46">
        <v>0</v>
      </c>
    </row>
    <row r="47" spans="1:20" ht="17.25">
      <c r="A47" s="9" t="s">
        <v>138</v>
      </c>
      <c r="B47" s="10">
        <v>348.17</v>
      </c>
      <c r="C47" s="54">
        <v>11578</v>
      </c>
      <c r="D47" s="11">
        <v>33.299999999999997</v>
      </c>
      <c r="E47" s="10">
        <v>972</v>
      </c>
      <c r="F47" s="10">
        <v>0.55675675675675673</v>
      </c>
      <c r="G47" s="10">
        <v>232</v>
      </c>
      <c r="H47" s="10">
        <v>65.699999999999989</v>
      </c>
      <c r="I47" s="10">
        <v>27.15</v>
      </c>
      <c r="J47">
        <v>49.35</v>
      </c>
      <c r="K47">
        <v>79.849999999999994</v>
      </c>
      <c r="L47">
        <v>98.65</v>
      </c>
      <c r="M47" t="s">
        <v>104</v>
      </c>
      <c r="N47" t="s">
        <v>88</v>
      </c>
      <c r="O47" s="53">
        <v>11606</v>
      </c>
      <c r="P47">
        <v>0</v>
      </c>
      <c r="Q47">
        <v>0</v>
      </c>
      <c r="R47">
        <v>0</v>
      </c>
      <c r="S47">
        <v>0</v>
      </c>
      <c r="T47">
        <v>0</v>
      </c>
    </row>
    <row r="48" spans="1:20" ht="17.25">
      <c r="A48" s="9" t="s">
        <v>316</v>
      </c>
      <c r="B48" s="10">
        <v>588.95000000000005</v>
      </c>
      <c r="C48" s="54">
        <v>6512</v>
      </c>
      <c r="D48" s="11">
        <v>11.2</v>
      </c>
      <c r="E48" s="10">
        <v>657</v>
      </c>
      <c r="F48" s="10">
        <v>0.7339980701190093</v>
      </c>
      <c r="G48" s="10">
        <v>173</v>
      </c>
      <c r="H48" s="10" t="s">
        <v>269</v>
      </c>
      <c r="I48" s="10" t="s">
        <v>269</v>
      </c>
      <c r="J48" t="s">
        <v>269</v>
      </c>
      <c r="K48" t="s">
        <v>269</v>
      </c>
      <c r="L48" t="s">
        <v>269</v>
      </c>
      <c r="M48" t="s">
        <v>195</v>
      </c>
      <c r="N48" t="s">
        <v>24</v>
      </c>
      <c r="O48" s="53">
        <v>6576</v>
      </c>
      <c r="P48">
        <v>302250</v>
      </c>
      <c r="Q48">
        <v>300000</v>
      </c>
      <c r="R48">
        <v>750</v>
      </c>
      <c r="S48">
        <v>750</v>
      </c>
      <c r="T48">
        <v>750</v>
      </c>
    </row>
    <row r="49" spans="1:20" ht="17.25">
      <c r="A49" s="9" t="s">
        <v>146</v>
      </c>
      <c r="B49" s="10">
        <v>767.23</v>
      </c>
      <c r="C49" s="54">
        <v>10499</v>
      </c>
      <c r="D49" s="11">
        <v>13.7</v>
      </c>
      <c r="E49" s="10">
        <v>883</v>
      </c>
      <c r="F49" s="10">
        <v>0.62967359050445104</v>
      </c>
      <c r="G49" s="10">
        <v>223</v>
      </c>
      <c r="H49" s="10">
        <v>76.2</v>
      </c>
      <c r="I49" s="10">
        <v>23.1</v>
      </c>
      <c r="J49">
        <v>38.4</v>
      </c>
      <c r="K49">
        <v>82</v>
      </c>
      <c r="L49">
        <v>99</v>
      </c>
      <c r="M49" t="s">
        <v>104</v>
      </c>
      <c r="N49" t="s">
        <v>92</v>
      </c>
      <c r="O49" s="53">
        <v>10502</v>
      </c>
      <c r="P49">
        <v>418200</v>
      </c>
      <c r="Q49">
        <v>324000</v>
      </c>
      <c r="R49">
        <v>39600</v>
      </c>
      <c r="S49">
        <v>39600</v>
      </c>
      <c r="T49">
        <v>15000</v>
      </c>
    </row>
    <row r="50" spans="1:20" ht="17.25">
      <c r="A50" s="9" t="s">
        <v>228</v>
      </c>
      <c r="B50" s="10">
        <v>1137</v>
      </c>
      <c r="C50" s="54">
        <v>29481</v>
      </c>
      <c r="D50" s="11">
        <v>26</v>
      </c>
      <c r="E50" s="10">
        <v>3976</v>
      </c>
      <c r="F50" s="10">
        <v>1.040437012857238</v>
      </c>
      <c r="G50" s="10">
        <v>120</v>
      </c>
      <c r="H50" s="10">
        <v>55.9</v>
      </c>
      <c r="I50" s="10">
        <v>45.7</v>
      </c>
      <c r="J50">
        <v>66.400000000000006</v>
      </c>
      <c r="K50">
        <v>71</v>
      </c>
      <c r="L50">
        <v>95.9</v>
      </c>
      <c r="M50" t="s">
        <v>229</v>
      </c>
      <c r="N50" t="s">
        <v>77</v>
      </c>
      <c r="O50" s="53">
        <v>29556</v>
      </c>
      <c r="P50">
        <v>387630</v>
      </c>
      <c r="Q50">
        <v>357630</v>
      </c>
      <c r="R50">
        <v>16000</v>
      </c>
      <c r="S50">
        <v>6000</v>
      </c>
      <c r="T50">
        <v>8000</v>
      </c>
    </row>
    <row r="51" spans="1:20" ht="17.25">
      <c r="A51" s="9" t="s">
        <v>108</v>
      </c>
      <c r="B51" s="10">
        <v>461.08</v>
      </c>
      <c r="C51" s="54">
        <v>11612</v>
      </c>
      <c r="D51" s="11">
        <v>25</v>
      </c>
      <c r="E51" s="10">
        <v>1057</v>
      </c>
      <c r="F51" s="10">
        <v>0.6076134699853587</v>
      </c>
      <c r="G51" s="10">
        <v>65</v>
      </c>
      <c r="H51" s="10">
        <v>63.4</v>
      </c>
      <c r="I51" s="10">
        <v>30.5</v>
      </c>
      <c r="J51">
        <v>52</v>
      </c>
      <c r="K51">
        <v>68.099999999999994</v>
      </c>
      <c r="L51">
        <v>96.3</v>
      </c>
      <c r="M51" t="s">
        <v>104</v>
      </c>
      <c r="N51" t="s">
        <v>73</v>
      </c>
      <c r="O51" s="53">
        <v>11513</v>
      </c>
      <c r="P51">
        <v>0</v>
      </c>
      <c r="Q51">
        <v>0</v>
      </c>
      <c r="R51">
        <v>0</v>
      </c>
      <c r="S51">
        <v>0</v>
      </c>
      <c r="T51">
        <v>0</v>
      </c>
    </row>
    <row r="52" spans="1:20" ht="17.25">
      <c r="A52" s="9" t="s">
        <v>310</v>
      </c>
      <c r="B52" s="10">
        <v>420.53</v>
      </c>
      <c r="C52" s="54">
        <v>9438</v>
      </c>
      <c r="D52" s="11">
        <v>22.8</v>
      </c>
      <c r="E52" s="10">
        <v>3011</v>
      </c>
      <c r="F52" s="10">
        <v>1.3200079554494828</v>
      </c>
      <c r="G52" s="10">
        <v>103</v>
      </c>
      <c r="H52" s="10" t="s">
        <v>269</v>
      </c>
      <c r="I52" s="10" t="s">
        <v>269</v>
      </c>
      <c r="J52" t="s">
        <v>269</v>
      </c>
      <c r="K52" t="s">
        <v>269</v>
      </c>
      <c r="L52" t="s">
        <v>269</v>
      </c>
      <c r="M52" t="s">
        <v>195</v>
      </c>
      <c r="N52" t="s">
        <v>77</v>
      </c>
      <c r="O52" s="53">
        <v>9570</v>
      </c>
      <c r="P52">
        <v>0</v>
      </c>
      <c r="Q52">
        <v>0</v>
      </c>
      <c r="R52">
        <v>0</v>
      </c>
      <c r="S52">
        <v>0</v>
      </c>
      <c r="T52">
        <v>0</v>
      </c>
    </row>
    <row r="53" spans="1:20" ht="17.25">
      <c r="A53" s="9" t="s">
        <v>176</v>
      </c>
      <c r="B53" s="10">
        <v>3134.44</v>
      </c>
      <c r="C53" s="54">
        <v>61173</v>
      </c>
      <c r="D53" s="11">
        <v>19.5</v>
      </c>
      <c r="E53" s="10">
        <v>1161</v>
      </c>
      <c r="F53" s="10">
        <v>0.96870136022196662</v>
      </c>
      <c r="G53" s="10">
        <v>34</v>
      </c>
      <c r="H53" s="10">
        <v>61.6</v>
      </c>
      <c r="I53" s="10">
        <v>27.8</v>
      </c>
      <c r="J53">
        <v>52.8</v>
      </c>
      <c r="K53">
        <v>83.3</v>
      </c>
      <c r="L53">
        <v>99.5</v>
      </c>
      <c r="M53" t="s">
        <v>171</v>
      </c>
      <c r="N53" t="s">
        <v>177</v>
      </c>
      <c r="O53" s="53">
        <v>61001</v>
      </c>
      <c r="P53">
        <v>2147808</v>
      </c>
      <c r="Q53">
        <v>1702808</v>
      </c>
      <c r="R53">
        <v>275000</v>
      </c>
      <c r="S53">
        <v>75000</v>
      </c>
      <c r="T53">
        <v>95000</v>
      </c>
    </row>
    <row r="54" spans="1:20" ht="17.25">
      <c r="A54" s="9" t="s">
        <v>139</v>
      </c>
      <c r="B54" s="10">
        <v>386.38</v>
      </c>
      <c r="C54" s="54">
        <v>9105</v>
      </c>
      <c r="D54" s="11">
        <v>23.5</v>
      </c>
      <c r="E54" s="10">
        <v>1631</v>
      </c>
      <c r="F54" s="10">
        <v>0.94068215521502718</v>
      </c>
      <c r="G54" s="10">
        <v>270</v>
      </c>
      <c r="H54" s="10">
        <v>72.3</v>
      </c>
      <c r="I54" s="10">
        <v>27.1</v>
      </c>
      <c r="J54">
        <v>50.7</v>
      </c>
      <c r="K54">
        <v>78</v>
      </c>
      <c r="L54">
        <v>98.3</v>
      </c>
      <c r="M54" t="s">
        <v>104</v>
      </c>
      <c r="N54" t="s">
        <v>88</v>
      </c>
      <c r="O54" s="53">
        <v>9091</v>
      </c>
      <c r="P54">
        <v>111300</v>
      </c>
      <c r="Q54">
        <v>99000</v>
      </c>
      <c r="R54">
        <v>7500</v>
      </c>
      <c r="S54">
        <v>2400</v>
      </c>
      <c r="T54">
        <v>2400</v>
      </c>
    </row>
    <row r="55" spans="1:20" ht="17.25">
      <c r="A55" s="9" t="s">
        <v>135</v>
      </c>
      <c r="B55" s="10">
        <v>264.64999999999998</v>
      </c>
      <c r="C55" s="54">
        <v>5646</v>
      </c>
      <c r="D55" s="11">
        <v>21.7</v>
      </c>
      <c r="E55" s="10">
        <v>754</v>
      </c>
      <c r="F55" s="10">
        <v>0.70253164556962022</v>
      </c>
      <c r="G55" s="10">
        <v>278</v>
      </c>
      <c r="H55" s="10">
        <v>76.7</v>
      </c>
      <c r="I55" s="10">
        <v>34.1</v>
      </c>
      <c r="J55">
        <v>53.8</v>
      </c>
      <c r="K55">
        <v>88.1</v>
      </c>
      <c r="L55">
        <v>98.8</v>
      </c>
      <c r="M55" t="s">
        <v>104</v>
      </c>
      <c r="N55" t="s">
        <v>24</v>
      </c>
      <c r="O55" s="53">
        <v>5730</v>
      </c>
      <c r="P55">
        <v>92060</v>
      </c>
      <c r="Q55">
        <v>83055</v>
      </c>
      <c r="R55">
        <v>8305</v>
      </c>
      <c r="S55">
        <v>700</v>
      </c>
      <c r="T55">
        <v>0</v>
      </c>
    </row>
    <row r="56" spans="1:20" ht="17.25">
      <c r="A56" s="9" t="s">
        <v>211</v>
      </c>
      <c r="B56" s="10">
        <v>315.44</v>
      </c>
      <c r="C56" s="54">
        <v>5194</v>
      </c>
      <c r="D56" s="11">
        <v>16.5</v>
      </c>
      <c r="E56" s="10">
        <v>516</v>
      </c>
      <c r="F56" s="10">
        <v>0.86752326096588395</v>
      </c>
      <c r="G56" s="10">
        <v>283</v>
      </c>
      <c r="H56" s="10">
        <v>72.599999999999994</v>
      </c>
      <c r="I56" s="10">
        <v>28.1</v>
      </c>
      <c r="J56">
        <v>54.5</v>
      </c>
      <c r="K56">
        <v>85</v>
      </c>
      <c r="L56">
        <v>96.6</v>
      </c>
      <c r="M56" t="s">
        <v>195</v>
      </c>
      <c r="N56" t="s">
        <v>24</v>
      </c>
      <c r="O56" s="53">
        <v>5206</v>
      </c>
      <c r="P56">
        <v>0</v>
      </c>
      <c r="Q56">
        <v>0</v>
      </c>
      <c r="R56">
        <v>0</v>
      </c>
      <c r="S56">
        <v>0</v>
      </c>
      <c r="T56">
        <v>0</v>
      </c>
    </row>
    <row r="57" spans="1:20" ht="17.25">
      <c r="A57" s="9" t="s">
        <v>267</v>
      </c>
      <c r="B57" s="10">
        <v>15691.33</v>
      </c>
      <c r="C57" s="54">
        <v>17420</v>
      </c>
      <c r="D57" s="11">
        <v>1.1000000000000001</v>
      </c>
      <c r="E57" s="10">
        <v>1195</v>
      </c>
      <c r="F57" s="10">
        <v>1.0618579234972678</v>
      </c>
      <c r="G57" s="10">
        <v>246</v>
      </c>
      <c r="H57" s="10">
        <v>37.5</v>
      </c>
      <c r="I57" s="10">
        <v>24.6</v>
      </c>
      <c r="J57">
        <v>44.4</v>
      </c>
      <c r="K57">
        <v>40.700000000000003</v>
      </c>
      <c r="L57">
        <v>99</v>
      </c>
      <c r="M57" t="s">
        <v>253</v>
      </c>
      <c r="N57" t="s">
        <v>102</v>
      </c>
      <c r="O57" s="53">
        <v>17449</v>
      </c>
      <c r="P57">
        <v>0</v>
      </c>
      <c r="Q57">
        <v>0</v>
      </c>
      <c r="R57">
        <v>0</v>
      </c>
      <c r="S57">
        <v>0</v>
      </c>
      <c r="T57">
        <v>0</v>
      </c>
    </row>
    <row r="58" spans="1:20" ht="17.25">
      <c r="A58" s="9" t="s">
        <v>93</v>
      </c>
      <c r="B58" s="10">
        <v>1613.03</v>
      </c>
      <c r="C58" s="54">
        <v>103493</v>
      </c>
      <c r="D58" s="11">
        <v>63.9</v>
      </c>
      <c r="E58" s="10">
        <v>10927</v>
      </c>
      <c r="F58" s="10">
        <v>1.0444658673254203</v>
      </c>
      <c r="G58" s="10">
        <v>1</v>
      </c>
      <c r="H58" s="10">
        <v>48.25</v>
      </c>
      <c r="I58" s="10">
        <v>36.1</v>
      </c>
      <c r="J58">
        <v>56.25</v>
      </c>
      <c r="K58">
        <v>55.2</v>
      </c>
      <c r="L58">
        <v>92.25</v>
      </c>
      <c r="M58" t="s">
        <v>70</v>
      </c>
      <c r="N58" t="s">
        <v>94</v>
      </c>
      <c r="O58" s="53">
        <v>103136</v>
      </c>
      <c r="P58">
        <v>9419197</v>
      </c>
      <c r="Q58">
        <v>8981706</v>
      </c>
      <c r="R58">
        <v>75600</v>
      </c>
      <c r="S58">
        <v>0</v>
      </c>
      <c r="T58">
        <v>361891</v>
      </c>
    </row>
    <row r="59" spans="1:20" ht="17.25">
      <c r="A59" s="9" t="s">
        <v>23</v>
      </c>
      <c r="B59" s="10">
        <v>447.84</v>
      </c>
      <c r="C59" s="54">
        <v>596841</v>
      </c>
      <c r="D59" s="11">
        <v>1312</v>
      </c>
      <c r="E59" s="10">
        <v>128648</v>
      </c>
      <c r="F59" s="10">
        <v>1.2354165214707435</v>
      </c>
      <c r="G59" s="10">
        <v>17</v>
      </c>
      <c r="H59" s="10">
        <v>47.05</v>
      </c>
      <c r="I59" s="10">
        <v>48.55</v>
      </c>
      <c r="J59">
        <v>58</v>
      </c>
      <c r="K59">
        <v>57.05</v>
      </c>
      <c r="L59">
        <v>93.05</v>
      </c>
      <c r="M59" t="s">
        <v>21</v>
      </c>
      <c r="N59" t="s">
        <v>24</v>
      </c>
      <c r="O59" s="53">
        <v>587549</v>
      </c>
      <c r="P59">
        <v>59312076</v>
      </c>
      <c r="Q59">
        <v>49204081</v>
      </c>
      <c r="R59">
        <v>7191120</v>
      </c>
      <c r="S59">
        <v>16875</v>
      </c>
      <c r="T59">
        <v>2900000</v>
      </c>
    </row>
    <row r="60" spans="1:20" ht="17.25">
      <c r="A60" s="9" t="s">
        <v>213</v>
      </c>
      <c r="B60" s="10">
        <v>404.55</v>
      </c>
      <c r="C60" s="54">
        <v>13275</v>
      </c>
      <c r="D60" s="11">
        <v>32.799999999999997</v>
      </c>
      <c r="E60" s="10">
        <v>2984</v>
      </c>
      <c r="F60" s="10">
        <v>1.0137494206704774</v>
      </c>
      <c r="G60" s="10">
        <v>219</v>
      </c>
      <c r="H60" s="10">
        <v>66.8</v>
      </c>
      <c r="I60" s="10">
        <v>36</v>
      </c>
      <c r="J60">
        <v>44.9</v>
      </c>
      <c r="K60">
        <v>83</v>
      </c>
      <c r="L60">
        <v>96.1</v>
      </c>
      <c r="M60" t="s">
        <v>195</v>
      </c>
      <c r="N60" t="s">
        <v>24</v>
      </c>
      <c r="O60" s="53">
        <v>13263</v>
      </c>
      <c r="P60">
        <v>126900</v>
      </c>
      <c r="Q60">
        <v>108500</v>
      </c>
      <c r="R60">
        <v>10400</v>
      </c>
      <c r="S60">
        <v>6400</v>
      </c>
      <c r="T60">
        <v>1600</v>
      </c>
    </row>
    <row r="61" spans="1:20" ht="17.25">
      <c r="A61" s="9" t="s">
        <v>281</v>
      </c>
      <c r="B61" s="10">
        <v>328.49</v>
      </c>
      <c r="C61" s="54">
        <v>13128</v>
      </c>
      <c r="D61" s="11">
        <v>39</v>
      </c>
      <c r="E61" s="10">
        <v>1784</v>
      </c>
      <c r="F61" s="10">
        <v>0.64799749687108887</v>
      </c>
      <c r="G61" s="10">
        <v>58</v>
      </c>
      <c r="H61" s="10" t="s">
        <v>269</v>
      </c>
      <c r="I61" s="10" t="s">
        <v>269</v>
      </c>
      <c r="J61" t="s">
        <v>269</v>
      </c>
      <c r="K61" t="s">
        <v>269</v>
      </c>
      <c r="L61" t="s">
        <v>269</v>
      </c>
      <c r="M61" t="s">
        <v>104</v>
      </c>
      <c r="N61" t="s">
        <v>77</v>
      </c>
      <c r="O61" s="53">
        <v>12810</v>
      </c>
      <c r="P61">
        <v>0</v>
      </c>
      <c r="Q61">
        <v>0</v>
      </c>
      <c r="R61">
        <v>0</v>
      </c>
      <c r="S61">
        <v>0</v>
      </c>
      <c r="T61">
        <v>0</v>
      </c>
    </row>
    <row r="62" spans="1:20" ht="17.25">
      <c r="A62" s="9" t="s">
        <v>326</v>
      </c>
      <c r="B62" s="10">
        <v>1824.2</v>
      </c>
      <c r="C62" s="54">
        <v>11589</v>
      </c>
      <c r="D62" s="11">
        <v>6.3</v>
      </c>
      <c r="E62" s="10">
        <v>643</v>
      </c>
      <c r="F62" s="10">
        <v>0.93826923076923074</v>
      </c>
      <c r="G62" s="10">
        <v>289</v>
      </c>
      <c r="H62" s="10" t="s">
        <v>269</v>
      </c>
      <c r="I62" s="10" t="s">
        <v>269</v>
      </c>
      <c r="J62" t="s">
        <v>269</v>
      </c>
      <c r="K62" t="s">
        <v>269</v>
      </c>
      <c r="L62" t="s">
        <v>269</v>
      </c>
      <c r="M62" t="s">
        <v>229</v>
      </c>
      <c r="N62" t="s">
        <v>88</v>
      </c>
      <c r="O62" s="53">
        <v>11553</v>
      </c>
      <c r="P62">
        <v>0</v>
      </c>
      <c r="Q62">
        <v>0</v>
      </c>
      <c r="R62">
        <v>0</v>
      </c>
      <c r="S62">
        <v>0</v>
      </c>
      <c r="T62">
        <v>0</v>
      </c>
    </row>
    <row r="63" spans="1:20" ht="17.25">
      <c r="A63" s="9" t="s">
        <v>141</v>
      </c>
      <c r="B63" s="10">
        <v>636.74</v>
      </c>
      <c r="C63" s="54">
        <v>16290</v>
      </c>
      <c r="D63" s="11">
        <v>25.4</v>
      </c>
      <c r="E63" s="10">
        <v>4375</v>
      </c>
      <c r="F63" s="10">
        <v>1.0671238296188843</v>
      </c>
      <c r="G63" s="10">
        <v>267</v>
      </c>
      <c r="H63" s="10">
        <v>48.7</v>
      </c>
      <c r="I63" s="10">
        <v>39.1</v>
      </c>
      <c r="J63">
        <v>53.1</v>
      </c>
      <c r="K63">
        <v>63.6</v>
      </c>
      <c r="L63">
        <v>94.3</v>
      </c>
      <c r="M63" t="s">
        <v>104</v>
      </c>
      <c r="N63" t="s">
        <v>90</v>
      </c>
      <c r="O63" s="53">
        <v>16196</v>
      </c>
      <c r="P63">
        <v>0</v>
      </c>
      <c r="Q63">
        <v>0</v>
      </c>
      <c r="R63">
        <v>0</v>
      </c>
      <c r="S63">
        <v>0</v>
      </c>
      <c r="T63">
        <v>0</v>
      </c>
    </row>
    <row r="64" spans="1:20" ht="17.25">
      <c r="A64" s="9" t="s">
        <v>143</v>
      </c>
      <c r="B64" s="10">
        <v>169.52</v>
      </c>
      <c r="C64" s="54">
        <v>16711</v>
      </c>
      <c r="D64" s="11">
        <v>98</v>
      </c>
      <c r="E64" s="10">
        <v>2096</v>
      </c>
      <c r="F64" s="10">
        <v>0.71826585080067695</v>
      </c>
      <c r="G64" s="10">
        <v>159</v>
      </c>
      <c r="H64" s="10">
        <v>62.45</v>
      </c>
      <c r="I64" s="10">
        <v>35.200000000000003</v>
      </c>
      <c r="J64">
        <v>57.95</v>
      </c>
      <c r="K64">
        <v>62.5</v>
      </c>
      <c r="L64">
        <v>94.699999999999989</v>
      </c>
      <c r="M64" t="s">
        <v>104</v>
      </c>
      <c r="N64" t="s">
        <v>144</v>
      </c>
      <c r="O64" s="53">
        <v>16608</v>
      </c>
      <c r="P64">
        <v>872852</v>
      </c>
      <c r="Q64">
        <v>794652</v>
      </c>
      <c r="R64">
        <v>18200</v>
      </c>
      <c r="S64">
        <v>0</v>
      </c>
      <c r="T64">
        <v>60000</v>
      </c>
    </row>
    <row r="65" spans="1:20" ht="17.25">
      <c r="A65" s="9" t="s">
        <v>85</v>
      </c>
      <c r="B65" s="10">
        <v>1013.89</v>
      </c>
      <c r="C65" s="54">
        <v>105148</v>
      </c>
      <c r="D65" s="11">
        <v>103.1</v>
      </c>
      <c r="E65" s="10">
        <v>10569</v>
      </c>
      <c r="F65" s="10">
        <v>1.0434526150216279</v>
      </c>
      <c r="G65" s="10">
        <v>31</v>
      </c>
      <c r="H65" s="10">
        <v>49.7</v>
      </c>
      <c r="I65" s="10">
        <v>43.8</v>
      </c>
      <c r="J65">
        <v>47.3</v>
      </c>
      <c r="K65">
        <v>65.900000000000006</v>
      </c>
      <c r="L65">
        <v>95</v>
      </c>
      <c r="M65" t="s">
        <v>70</v>
      </c>
      <c r="N65" t="s">
        <v>59</v>
      </c>
      <c r="O65" s="53">
        <v>104573</v>
      </c>
      <c r="P65">
        <v>5270300</v>
      </c>
      <c r="Q65">
        <v>4690490</v>
      </c>
      <c r="R65">
        <v>518110</v>
      </c>
      <c r="S65">
        <v>8500</v>
      </c>
      <c r="T65">
        <v>53200</v>
      </c>
    </row>
    <row r="66" spans="1:20" ht="17.25">
      <c r="A66" s="9" t="s">
        <v>287</v>
      </c>
      <c r="B66" s="10">
        <v>59.45</v>
      </c>
      <c r="C66" s="54">
        <v>16820</v>
      </c>
      <c r="D66" s="11">
        <v>282</v>
      </c>
      <c r="E66" s="10">
        <v>2263</v>
      </c>
      <c r="F66" s="10">
        <v>0.55637526128120007</v>
      </c>
      <c r="G66" s="10">
        <v>145</v>
      </c>
      <c r="H66" s="10" t="s">
        <v>269</v>
      </c>
      <c r="I66" s="10" t="s">
        <v>269</v>
      </c>
      <c r="J66" t="s">
        <v>269</v>
      </c>
      <c r="K66" t="s">
        <v>269</v>
      </c>
      <c r="L66" t="s">
        <v>269</v>
      </c>
      <c r="M66" t="s">
        <v>104</v>
      </c>
      <c r="N66" t="s">
        <v>88</v>
      </c>
      <c r="O66" s="53">
        <v>16765</v>
      </c>
      <c r="P66">
        <v>152000</v>
      </c>
      <c r="Q66">
        <v>150000</v>
      </c>
      <c r="R66">
        <v>0</v>
      </c>
      <c r="S66">
        <v>1200</v>
      </c>
      <c r="T66">
        <v>800</v>
      </c>
    </row>
    <row r="67" spans="1:20" ht="17.25">
      <c r="A67" s="9" t="s">
        <v>36</v>
      </c>
      <c r="B67" s="10">
        <v>455.41</v>
      </c>
      <c r="C67" s="54">
        <v>97683</v>
      </c>
      <c r="D67" s="11">
        <v>210</v>
      </c>
      <c r="E67" s="10">
        <v>15434</v>
      </c>
      <c r="F67" s="10">
        <v>0.66127341131966855</v>
      </c>
      <c r="G67" s="10">
        <v>125</v>
      </c>
      <c r="H67" s="10">
        <v>46.8</v>
      </c>
      <c r="I67" s="10">
        <v>30.4</v>
      </c>
      <c r="J67">
        <v>43.9</v>
      </c>
      <c r="K67">
        <v>59</v>
      </c>
      <c r="L67">
        <v>90.3</v>
      </c>
      <c r="M67" t="s">
        <v>26</v>
      </c>
      <c r="N67" t="s">
        <v>27</v>
      </c>
      <c r="O67" s="53">
        <v>95658</v>
      </c>
      <c r="P67">
        <v>2868000</v>
      </c>
      <c r="Q67">
        <v>2838000</v>
      </c>
      <c r="R67">
        <v>25000</v>
      </c>
      <c r="S67">
        <v>5000</v>
      </c>
      <c r="T67">
        <v>0</v>
      </c>
    </row>
    <row r="68" spans="1:20" ht="17.25">
      <c r="A68" s="9" t="s">
        <v>251</v>
      </c>
      <c r="B68" s="10">
        <v>920.9</v>
      </c>
      <c r="C68" s="54">
        <v>9340</v>
      </c>
      <c r="D68" s="11">
        <v>10.3</v>
      </c>
      <c r="E68" s="10">
        <v>345</v>
      </c>
      <c r="F68" s="10">
        <v>0.91760299625468167</v>
      </c>
      <c r="G68" s="10">
        <v>111</v>
      </c>
      <c r="H68" s="10">
        <v>47.3</v>
      </c>
      <c r="I68" s="10">
        <v>52.3</v>
      </c>
      <c r="J68">
        <v>50.6</v>
      </c>
      <c r="K68">
        <v>60.65</v>
      </c>
      <c r="L68">
        <v>94.95</v>
      </c>
      <c r="M68" t="s">
        <v>229</v>
      </c>
      <c r="N68" t="s">
        <v>102</v>
      </c>
      <c r="O68" s="53">
        <v>9496</v>
      </c>
      <c r="P68">
        <v>62000</v>
      </c>
      <c r="Q68">
        <v>60000</v>
      </c>
      <c r="R68">
        <v>1000</v>
      </c>
      <c r="S68">
        <v>1000</v>
      </c>
      <c r="T68">
        <v>0</v>
      </c>
    </row>
    <row r="69" spans="1:20" ht="17.25">
      <c r="A69" s="9" t="s">
        <v>106</v>
      </c>
      <c r="B69" s="10">
        <v>1166.8800000000001</v>
      </c>
      <c r="C69" s="54">
        <v>14421</v>
      </c>
      <c r="D69" s="11">
        <v>12.3</v>
      </c>
      <c r="E69" s="10">
        <v>2012</v>
      </c>
      <c r="F69" s="10">
        <v>0.80575434496859943</v>
      </c>
      <c r="G69" s="10">
        <v>114</v>
      </c>
      <c r="H69" s="10">
        <v>66.900000000000006</v>
      </c>
      <c r="I69" s="10">
        <v>27.2</v>
      </c>
      <c r="J69">
        <v>47.2</v>
      </c>
      <c r="K69">
        <v>78.5</v>
      </c>
      <c r="L69">
        <v>98.1</v>
      </c>
      <c r="M69" t="s">
        <v>104</v>
      </c>
      <c r="N69" t="s">
        <v>49</v>
      </c>
      <c r="O69" s="53">
        <v>14303</v>
      </c>
      <c r="P69">
        <v>270000</v>
      </c>
      <c r="Q69">
        <v>260000</v>
      </c>
      <c r="R69">
        <v>4000</v>
      </c>
      <c r="S69">
        <v>6000</v>
      </c>
      <c r="T69">
        <v>0</v>
      </c>
    </row>
    <row r="70" spans="1:20" ht="17.25">
      <c r="A70" s="9" t="s">
        <v>225</v>
      </c>
      <c r="B70" s="10">
        <v>835.52</v>
      </c>
      <c r="C70" s="54">
        <v>15443</v>
      </c>
      <c r="D70" s="11">
        <v>18.5</v>
      </c>
      <c r="E70" s="10">
        <v>1945</v>
      </c>
      <c r="F70" s="10">
        <v>0.9449893390191898</v>
      </c>
      <c r="G70" s="10">
        <v>66</v>
      </c>
      <c r="H70" s="10">
        <v>41.2</v>
      </c>
      <c r="I70" s="10">
        <v>19.399999999999999</v>
      </c>
      <c r="J70">
        <v>35.6</v>
      </c>
      <c r="K70">
        <v>53.5</v>
      </c>
      <c r="L70">
        <v>95.9</v>
      </c>
      <c r="M70" t="s">
        <v>195</v>
      </c>
      <c r="N70" t="s">
        <v>92</v>
      </c>
      <c r="O70" s="53">
        <v>15458</v>
      </c>
      <c r="P70">
        <v>437000</v>
      </c>
      <c r="Q70">
        <v>365000</v>
      </c>
      <c r="R70">
        <v>27000</v>
      </c>
      <c r="S70">
        <v>18000</v>
      </c>
      <c r="T70">
        <v>27000</v>
      </c>
    </row>
    <row r="71" spans="1:20" ht="17.25">
      <c r="A71" s="9" t="s">
        <v>83</v>
      </c>
      <c r="B71" s="10">
        <v>343.84</v>
      </c>
      <c r="C71" s="54">
        <v>150975</v>
      </c>
      <c r="D71" s="11">
        <v>436.6</v>
      </c>
      <c r="E71" s="10">
        <v>27491</v>
      </c>
      <c r="F71" s="10">
        <v>1.0977482307527342</v>
      </c>
      <c r="G71" s="10">
        <v>123</v>
      </c>
      <c r="H71" s="10">
        <v>39.200000000000003</v>
      </c>
      <c r="I71" s="10">
        <v>51.55</v>
      </c>
      <c r="J71">
        <v>65.3</v>
      </c>
      <c r="K71">
        <v>56.45</v>
      </c>
      <c r="L71">
        <v>89.8</v>
      </c>
      <c r="M71" t="s">
        <v>70</v>
      </c>
      <c r="N71" t="s">
        <v>22</v>
      </c>
      <c r="O71" s="53">
        <v>150109</v>
      </c>
      <c r="P71">
        <v>11034200</v>
      </c>
      <c r="Q71">
        <v>8930300</v>
      </c>
      <c r="R71">
        <v>817400</v>
      </c>
      <c r="S71">
        <v>13000</v>
      </c>
      <c r="T71">
        <v>1273500</v>
      </c>
    </row>
    <row r="72" spans="1:20" ht="17.25">
      <c r="A72" s="9" t="s">
        <v>136</v>
      </c>
      <c r="B72" s="10">
        <v>497.45</v>
      </c>
      <c r="C72" s="54">
        <v>9517</v>
      </c>
      <c r="D72" s="11">
        <v>19.100000000000001</v>
      </c>
      <c r="E72" s="10">
        <v>1358</v>
      </c>
      <c r="F72" s="10">
        <v>0.85293507571043348</v>
      </c>
      <c r="G72" s="10">
        <v>148</v>
      </c>
      <c r="H72" s="10">
        <v>66.650000000000006</v>
      </c>
      <c r="I72" s="10">
        <v>30.65</v>
      </c>
      <c r="J72">
        <v>46.599999999999994</v>
      </c>
      <c r="K72">
        <v>71.599999999999994</v>
      </c>
      <c r="L72">
        <v>98.15</v>
      </c>
      <c r="M72" t="s">
        <v>104</v>
      </c>
      <c r="N72" t="s">
        <v>24</v>
      </c>
      <c r="O72" s="53">
        <v>9501</v>
      </c>
      <c r="P72">
        <v>1500</v>
      </c>
      <c r="Q72">
        <v>0</v>
      </c>
      <c r="R72">
        <v>0</v>
      </c>
      <c r="S72">
        <v>1500</v>
      </c>
      <c r="T72">
        <v>0</v>
      </c>
    </row>
    <row r="73" spans="1:20" ht="17.25">
      <c r="A73" s="9" t="s">
        <v>217</v>
      </c>
      <c r="B73" s="10">
        <v>297.02999999999997</v>
      </c>
      <c r="C73" s="54">
        <v>9243</v>
      </c>
      <c r="D73" s="11">
        <v>31.1</v>
      </c>
      <c r="E73" s="10">
        <v>800</v>
      </c>
      <c r="F73" s="10">
        <v>0.72020961494645708</v>
      </c>
      <c r="G73" s="10">
        <v>192</v>
      </c>
      <c r="H73" s="10">
        <v>78.099999999999994</v>
      </c>
      <c r="I73" s="10">
        <v>33.9</v>
      </c>
      <c r="J73">
        <v>57.5</v>
      </c>
      <c r="K73">
        <v>80.400000000000006</v>
      </c>
      <c r="L73">
        <v>99.5</v>
      </c>
      <c r="M73" t="s">
        <v>195</v>
      </c>
      <c r="N73" t="s">
        <v>24</v>
      </c>
      <c r="O73" s="53">
        <v>9233</v>
      </c>
      <c r="P73">
        <v>313350</v>
      </c>
      <c r="Q73">
        <v>304870</v>
      </c>
      <c r="R73">
        <v>5300</v>
      </c>
      <c r="S73">
        <v>1590</v>
      </c>
      <c r="T73">
        <v>1590</v>
      </c>
    </row>
    <row r="74" spans="1:20" ht="17.25">
      <c r="A74" s="9" t="s">
        <v>226</v>
      </c>
      <c r="B74" s="10">
        <v>409.91</v>
      </c>
      <c r="C74" s="54">
        <v>9472</v>
      </c>
      <c r="D74" s="11">
        <v>23.4</v>
      </c>
      <c r="E74" s="10">
        <v>796</v>
      </c>
      <c r="F74" s="10">
        <v>0.87537296304796874</v>
      </c>
      <c r="G74" s="10">
        <v>59</v>
      </c>
      <c r="H74" s="10">
        <v>48.3</v>
      </c>
      <c r="I74" s="10">
        <v>29</v>
      </c>
      <c r="J74">
        <v>38.1</v>
      </c>
      <c r="K74">
        <v>52.7</v>
      </c>
      <c r="L74">
        <v>94</v>
      </c>
      <c r="M74" t="s">
        <v>195</v>
      </c>
      <c r="N74" t="s">
        <v>94</v>
      </c>
      <c r="O74" s="53">
        <v>9578</v>
      </c>
      <c r="P74">
        <v>0</v>
      </c>
      <c r="Q74">
        <v>0</v>
      </c>
      <c r="R74">
        <v>0</v>
      </c>
      <c r="S74">
        <v>0</v>
      </c>
      <c r="T74">
        <v>0</v>
      </c>
    </row>
    <row r="75" spans="1:20" ht="17.25">
      <c r="A75" s="9" t="s">
        <v>33</v>
      </c>
      <c r="B75" s="10">
        <v>130.86000000000001</v>
      </c>
      <c r="C75" s="54">
        <v>114504</v>
      </c>
      <c r="D75" s="11">
        <v>870.8</v>
      </c>
      <c r="E75" s="10">
        <v>33278</v>
      </c>
      <c r="F75" s="10">
        <v>0.84576309915103787</v>
      </c>
      <c r="G75" s="10">
        <v>178</v>
      </c>
      <c r="H75" s="10">
        <v>51.75</v>
      </c>
      <c r="I75" s="10">
        <v>46</v>
      </c>
      <c r="J75">
        <v>47.85</v>
      </c>
      <c r="K75">
        <v>68.199999999999989</v>
      </c>
      <c r="L75">
        <v>91.5</v>
      </c>
      <c r="M75" t="s">
        <v>26</v>
      </c>
      <c r="N75" t="s">
        <v>27</v>
      </c>
      <c r="O75" s="53">
        <v>113951</v>
      </c>
      <c r="P75">
        <v>2100000</v>
      </c>
      <c r="Q75">
        <v>2100000</v>
      </c>
      <c r="R75">
        <v>0</v>
      </c>
      <c r="S75">
        <v>0</v>
      </c>
      <c r="T75">
        <v>0</v>
      </c>
    </row>
    <row r="76" spans="1:20" ht="17.25">
      <c r="A76" s="9" t="s">
        <v>189</v>
      </c>
      <c r="B76" s="10">
        <v>2486.8000000000002</v>
      </c>
      <c r="C76" s="54">
        <v>37688</v>
      </c>
      <c r="D76" s="11">
        <v>15.2</v>
      </c>
      <c r="E76" s="10">
        <v>2760</v>
      </c>
      <c r="F76" s="10">
        <v>1.0174970838193635</v>
      </c>
      <c r="G76" s="10">
        <v>43</v>
      </c>
      <c r="H76" s="10">
        <v>58.3</v>
      </c>
      <c r="I76" s="10">
        <v>34.9</v>
      </c>
      <c r="J76">
        <v>55.6</v>
      </c>
      <c r="K76">
        <v>63.8</v>
      </c>
      <c r="L76">
        <v>96.6</v>
      </c>
      <c r="M76" t="s">
        <v>171</v>
      </c>
      <c r="N76" t="s">
        <v>94</v>
      </c>
      <c r="O76" s="53">
        <v>37744</v>
      </c>
      <c r="P76">
        <v>1219765</v>
      </c>
      <c r="Q76">
        <v>1090000</v>
      </c>
      <c r="R76">
        <v>58125</v>
      </c>
      <c r="S76">
        <v>21640</v>
      </c>
      <c r="T76">
        <v>50000</v>
      </c>
    </row>
    <row r="77" spans="1:20" ht="17.25">
      <c r="A77" s="9" t="s">
        <v>311</v>
      </c>
      <c r="B77" s="10">
        <v>1121.5</v>
      </c>
      <c r="C77" s="54">
        <v>14064</v>
      </c>
      <c r="D77" s="11">
        <v>12.5</v>
      </c>
      <c r="E77" s="10">
        <v>1317</v>
      </c>
      <c r="F77" s="10">
        <v>0.91393578285335986</v>
      </c>
      <c r="G77" s="10">
        <v>242</v>
      </c>
      <c r="H77" s="10" t="s">
        <v>269</v>
      </c>
      <c r="I77" s="10" t="s">
        <v>269</v>
      </c>
      <c r="J77" t="s">
        <v>269</v>
      </c>
      <c r="K77" t="s">
        <v>269</v>
      </c>
      <c r="L77" t="s">
        <v>269</v>
      </c>
      <c r="M77" t="s">
        <v>195</v>
      </c>
      <c r="N77" t="s">
        <v>81</v>
      </c>
      <c r="O77" s="53">
        <v>14056</v>
      </c>
      <c r="P77">
        <v>50000</v>
      </c>
      <c r="Q77">
        <v>50000</v>
      </c>
      <c r="R77">
        <v>0</v>
      </c>
      <c r="S77">
        <v>0</v>
      </c>
      <c r="T77">
        <v>0</v>
      </c>
    </row>
    <row r="78" spans="1:20" ht="17.25">
      <c r="A78" s="9" t="s">
        <v>293</v>
      </c>
      <c r="B78" s="10">
        <v>946.52</v>
      </c>
      <c r="C78" s="54">
        <v>10464</v>
      </c>
      <c r="D78" s="11">
        <v>11.2</v>
      </c>
      <c r="E78" s="10">
        <v>1344</v>
      </c>
      <c r="F78" s="10">
        <v>0.94976800484163804</v>
      </c>
      <c r="G78" s="10">
        <v>115</v>
      </c>
      <c r="H78" s="10" t="s">
        <v>269</v>
      </c>
      <c r="I78" s="10" t="s">
        <v>269</v>
      </c>
      <c r="J78" t="s">
        <v>269</v>
      </c>
      <c r="K78" t="s">
        <v>269</v>
      </c>
      <c r="L78" t="s">
        <v>269</v>
      </c>
      <c r="M78" t="s">
        <v>155</v>
      </c>
      <c r="N78" t="s">
        <v>59</v>
      </c>
      <c r="O78" s="53">
        <v>10619</v>
      </c>
      <c r="P78">
        <v>0</v>
      </c>
      <c r="Q78">
        <v>0</v>
      </c>
      <c r="R78">
        <v>0</v>
      </c>
      <c r="S78">
        <v>0</v>
      </c>
      <c r="T78">
        <v>0</v>
      </c>
    </row>
    <row r="79" spans="1:20" ht="17.25">
      <c r="A79" s="9" t="s">
        <v>48</v>
      </c>
      <c r="B79" s="10">
        <v>143.54</v>
      </c>
      <c r="C79" s="54">
        <v>22765</v>
      </c>
      <c r="D79" s="11">
        <v>155.69999999999999</v>
      </c>
      <c r="E79" s="10">
        <v>2612</v>
      </c>
      <c r="F79" s="10">
        <v>0.57288798081193926</v>
      </c>
      <c r="G79" s="10">
        <v>124</v>
      </c>
      <c r="H79" s="10">
        <v>50.2</v>
      </c>
      <c r="I79" s="10">
        <v>45.8</v>
      </c>
      <c r="J79">
        <v>51</v>
      </c>
      <c r="K79">
        <v>65.3</v>
      </c>
      <c r="L79">
        <v>96.1</v>
      </c>
      <c r="M79" t="s">
        <v>26</v>
      </c>
      <c r="N79" t="s">
        <v>49</v>
      </c>
      <c r="O79" s="53">
        <v>22344</v>
      </c>
      <c r="P79">
        <v>0</v>
      </c>
      <c r="Q79">
        <v>0</v>
      </c>
      <c r="R79">
        <v>0</v>
      </c>
      <c r="S79">
        <v>0</v>
      </c>
      <c r="T79">
        <v>0</v>
      </c>
    </row>
    <row r="80" spans="1:20" ht="17.25">
      <c r="A80" s="9" t="s">
        <v>237</v>
      </c>
      <c r="B80" s="10">
        <v>984.99</v>
      </c>
      <c r="C80" s="54">
        <v>6656</v>
      </c>
      <c r="D80" s="11">
        <v>7</v>
      </c>
      <c r="E80" s="10">
        <v>474</v>
      </c>
      <c r="F80" s="10">
        <v>0.98138202649480843</v>
      </c>
      <c r="G80" s="10">
        <v>259</v>
      </c>
      <c r="H80" s="10">
        <v>52.7</v>
      </c>
      <c r="I80" s="10">
        <v>35.5</v>
      </c>
      <c r="J80">
        <v>43.2</v>
      </c>
      <c r="K80">
        <v>75.3</v>
      </c>
      <c r="L80">
        <v>93.9</v>
      </c>
      <c r="M80" t="s">
        <v>229</v>
      </c>
      <c r="N80" t="s">
        <v>90</v>
      </c>
      <c r="O80" s="53">
        <v>6849</v>
      </c>
      <c r="P80">
        <v>0</v>
      </c>
      <c r="Q80">
        <v>0</v>
      </c>
      <c r="R80">
        <v>0</v>
      </c>
      <c r="S80">
        <v>0</v>
      </c>
      <c r="T80">
        <v>0</v>
      </c>
    </row>
    <row r="81" spans="1:20" ht="17.25">
      <c r="A81" s="9" t="s">
        <v>338</v>
      </c>
      <c r="B81" s="10">
        <v>11283.97</v>
      </c>
      <c r="C81" s="54">
        <v>10185</v>
      </c>
      <c r="D81" s="11">
        <v>0.9</v>
      </c>
      <c r="E81" s="10">
        <v>493</v>
      </c>
      <c r="F81" s="10">
        <v>0.94741985926505079</v>
      </c>
      <c r="G81" s="10">
        <v>205</v>
      </c>
      <c r="H81" s="10" t="s">
        <v>269</v>
      </c>
      <c r="I81" s="10" t="s">
        <v>269</v>
      </c>
      <c r="J81" t="s">
        <v>269</v>
      </c>
      <c r="K81" t="s">
        <v>269</v>
      </c>
      <c r="L81" t="s">
        <v>269</v>
      </c>
      <c r="M81" t="s">
        <v>253</v>
      </c>
      <c r="N81" t="s">
        <v>98</v>
      </c>
      <c r="O81" s="53">
        <v>10114</v>
      </c>
      <c r="P81">
        <v>0</v>
      </c>
      <c r="Q81">
        <v>0</v>
      </c>
      <c r="R81">
        <v>0</v>
      </c>
      <c r="S81">
        <v>0</v>
      </c>
      <c r="T81">
        <v>0</v>
      </c>
    </row>
    <row r="82" spans="1:20" ht="17.25">
      <c r="A82" s="9" t="s">
        <v>190</v>
      </c>
      <c r="B82" s="10">
        <v>1058.27</v>
      </c>
      <c r="C82" s="54">
        <v>24879</v>
      </c>
      <c r="D82" s="11">
        <v>23.6</v>
      </c>
      <c r="E82" s="10">
        <v>1957</v>
      </c>
      <c r="F82" s="10">
        <v>0.92776443376923756</v>
      </c>
      <c r="G82" s="10">
        <v>132</v>
      </c>
      <c r="H82" s="10">
        <v>63.35</v>
      </c>
      <c r="I82" s="10">
        <v>58.4</v>
      </c>
      <c r="J82">
        <v>71.45</v>
      </c>
      <c r="K82">
        <v>78.150000000000006</v>
      </c>
      <c r="L82">
        <v>95.4</v>
      </c>
      <c r="M82" t="s">
        <v>171</v>
      </c>
      <c r="N82" t="s">
        <v>96</v>
      </c>
      <c r="O82" s="53">
        <v>25012</v>
      </c>
      <c r="P82">
        <v>683066</v>
      </c>
      <c r="Q82">
        <v>675941</v>
      </c>
      <c r="R82">
        <v>0</v>
      </c>
      <c r="S82">
        <v>7125</v>
      </c>
      <c r="T82">
        <v>0</v>
      </c>
    </row>
    <row r="83" spans="1:20" ht="17.25">
      <c r="A83" s="9" t="s">
        <v>60</v>
      </c>
      <c r="B83" s="10">
        <v>266.66000000000003</v>
      </c>
      <c r="C83" s="54">
        <v>39762</v>
      </c>
      <c r="D83" s="11">
        <v>146.30000000000001</v>
      </c>
      <c r="E83" s="10">
        <v>10825</v>
      </c>
      <c r="F83" s="10">
        <v>0.83973529704448202</v>
      </c>
      <c r="G83" s="10">
        <v>139</v>
      </c>
      <c r="H83" s="10">
        <v>64.3</v>
      </c>
      <c r="I83" s="10">
        <v>31.3</v>
      </c>
      <c r="J83">
        <v>45.7</v>
      </c>
      <c r="K83">
        <v>70.7</v>
      </c>
      <c r="L83">
        <v>98.2</v>
      </c>
      <c r="M83" t="s">
        <v>26</v>
      </c>
      <c r="N83" t="s">
        <v>24</v>
      </c>
      <c r="O83" s="53">
        <v>39006</v>
      </c>
      <c r="P83">
        <v>0</v>
      </c>
      <c r="Q83">
        <v>0</v>
      </c>
      <c r="R83">
        <v>0</v>
      </c>
      <c r="S83">
        <v>0</v>
      </c>
      <c r="T83">
        <v>0</v>
      </c>
    </row>
    <row r="84" spans="1:20" ht="17.25">
      <c r="A84" s="9" t="s">
        <v>160</v>
      </c>
      <c r="B84" s="10">
        <v>1269.55</v>
      </c>
      <c r="C84" s="54">
        <v>52369</v>
      </c>
      <c r="D84" s="11">
        <v>41.2</v>
      </c>
      <c r="E84" s="10">
        <v>6356</v>
      </c>
      <c r="F84" s="10">
        <v>0.93926774964954229</v>
      </c>
      <c r="G84" s="10">
        <v>16</v>
      </c>
      <c r="H84" s="10">
        <v>47.6</v>
      </c>
      <c r="I84" s="10">
        <v>52.7</v>
      </c>
      <c r="J84">
        <v>58</v>
      </c>
      <c r="K84">
        <v>63.75</v>
      </c>
      <c r="L84">
        <v>90.85</v>
      </c>
      <c r="M84" t="s">
        <v>155</v>
      </c>
      <c r="N84" t="s">
        <v>22</v>
      </c>
      <c r="O84" s="53">
        <v>52309</v>
      </c>
      <c r="P84">
        <v>2636700</v>
      </c>
      <c r="Q84">
        <v>2622000</v>
      </c>
      <c r="R84">
        <v>11000</v>
      </c>
      <c r="S84">
        <v>3700</v>
      </c>
      <c r="T84">
        <v>0</v>
      </c>
    </row>
    <row r="85" spans="1:20" ht="17.25">
      <c r="A85" s="9" t="s">
        <v>131</v>
      </c>
      <c r="B85" s="10">
        <v>143.47999999999999</v>
      </c>
      <c r="C85" s="54">
        <v>28103</v>
      </c>
      <c r="D85" s="11">
        <v>192.3</v>
      </c>
      <c r="E85" s="10">
        <v>3005</v>
      </c>
      <c r="F85" s="10">
        <v>0.72193367958449861</v>
      </c>
      <c r="G85" s="10">
        <v>209</v>
      </c>
      <c r="H85" s="10">
        <v>72</v>
      </c>
      <c r="I85" s="10">
        <v>45.8</v>
      </c>
      <c r="J85">
        <v>57.5</v>
      </c>
      <c r="K85">
        <v>81.900000000000006</v>
      </c>
      <c r="L85">
        <v>98.7</v>
      </c>
      <c r="M85" t="s">
        <v>104</v>
      </c>
      <c r="N85" t="s">
        <v>22</v>
      </c>
      <c r="O85" s="53">
        <v>27589</v>
      </c>
      <c r="P85">
        <v>406200</v>
      </c>
      <c r="Q85">
        <v>304000</v>
      </c>
      <c r="R85">
        <v>60000</v>
      </c>
      <c r="S85">
        <v>3200</v>
      </c>
      <c r="T85">
        <v>39000</v>
      </c>
    </row>
    <row r="86" spans="1:20" ht="17.25">
      <c r="A86" s="9" t="s">
        <v>201</v>
      </c>
      <c r="B86" s="10">
        <v>750.73</v>
      </c>
      <c r="C86" s="54">
        <v>5584</v>
      </c>
      <c r="D86" s="11">
        <v>7.5</v>
      </c>
      <c r="E86" s="10">
        <v>498</v>
      </c>
      <c r="F86" s="10">
        <v>0.75503493629264284</v>
      </c>
      <c r="G86" s="10">
        <v>83</v>
      </c>
      <c r="H86" s="10">
        <v>47.8</v>
      </c>
      <c r="I86" s="10">
        <v>40.6</v>
      </c>
      <c r="J86">
        <v>42</v>
      </c>
      <c r="K86">
        <v>67.2</v>
      </c>
      <c r="L86">
        <v>91.8</v>
      </c>
      <c r="M86" t="s">
        <v>195</v>
      </c>
      <c r="N86" t="s">
        <v>81</v>
      </c>
      <c r="O86" s="53">
        <v>5645</v>
      </c>
      <c r="P86">
        <v>30000</v>
      </c>
      <c r="Q86">
        <v>30000</v>
      </c>
      <c r="R86">
        <v>0</v>
      </c>
      <c r="S86">
        <v>0</v>
      </c>
      <c r="T86">
        <v>0</v>
      </c>
    </row>
    <row r="87" spans="1:20" ht="17.25">
      <c r="A87" s="9" t="s">
        <v>283</v>
      </c>
      <c r="B87" s="10">
        <v>419.24</v>
      </c>
      <c r="C87" s="54">
        <v>15718</v>
      </c>
      <c r="D87" s="11">
        <v>37.6</v>
      </c>
      <c r="E87" s="10">
        <v>1982</v>
      </c>
      <c r="F87" s="10">
        <v>0.71680845578757413</v>
      </c>
      <c r="G87" s="10">
        <v>179</v>
      </c>
      <c r="H87" s="10" t="s">
        <v>269</v>
      </c>
      <c r="I87" s="10" t="s">
        <v>269</v>
      </c>
      <c r="J87" t="s">
        <v>269</v>
      </c>
      <c r="K87" t="s">
        <v>269</v>
      </c>
      <c r="L87" t="s">
        <v>269</v>
      </c>
      <c r="M87" t="s">
        <v>104</v>
      </c>
      <c r="N87" t="s">
        <v>22</v>
      </c>
      <c r="O87" s="53">
        <v>15745</v>
      </c>
      <c r="P87">
        <v>173100</v>
      </c>
      <c r="Q87">
        <v>97500</v>
      </c>
      <c r="R87">
        <v>21840</v>
      </c>
      <c r="S87">
        <v>53760</v>
      </c>
      <c r="T87">
        <v>0</v>
      </c>
    </row>
    <row r="88" spans="1:20" ht="17.25">
      <c r="A88" s="9" t="s">
        <v>205</v>
      </c>
      <c r="B88" s="10">
        <v>290.52</v>
      </c>
      <c r="C88" s="54">
        <v>17297</v>
      </c>
      <c r="D88" s="11">
        <v>58.4</v>
      </c>
      <c r="E88" s="10">
        <v>2095</v>
      </c>
      <c r="F88" s="10">
        <v>0.65314499577447782</v>
      </c>
      <c r="G88" s="10">
        <v>231</v>
      </c>
      <c r="H88" s="10">
        <v>65.099999999999994</v>
      </c>
      <c r="I88" s="10">
        <v>41.3</v>
      </c>
      <c r="J88">
        <v>44.9</v>
      </c>
      <c r="K88">
        <v>71.599999999999994</v>
      </c>
      <c r="L88">
        <v>98.4</v>
      </c>
      <c r="M88" t="s">
        <v>195</v>
      </c>
      <c r="N88" t="s">
        <v>22</v>
      </c>
      <c r="O88" s="53">
        <v>16954</v>
      </c>
      <c r="P88">
        <v>93500</v>
      </c>
      <c r="Q88">
        <v>72320</v>
      </c>
      <c r="R88">
        <v>4900</v>
      </c>
      <c r="S88">
        <v>9280</v>
      </c>
      <c r="T88">
        <v>7000</v>
      </c>
    </row>
    <row r="89" spans="1:20" ht="17.25">
      <c r="A89" s="9" t="s">
        <v>266</v>
      </c>
      <c r="B89" s="10">
        <v>17600.84</v>
      </c>
      <c r="C89" s="54">
        <v>4760</v>
      </c>
      <c r="D89" s="11">
        <v>0.3</v>
      </c>
      <c r="E89" s="10">
        <v>232</v>
      </c>
      <c r="F89" s="10">
        <v>0.91838383838383841</v>
      </c>
      <c r="G89" s="10">
        <v>256</v>
      </c>
      <c r="H89" s="10">
        <v>68.400000000000006</v>
      </c>
      <c r="I89" s="10">
        <v>29.4</v>
      </c>
      <c r="J89">
        <v>36.6</v>
      </c>
      <c r="K89">
        <v>83.9</v>
      </c>
      <c r="L89">
        <v>98.6</v>
      </c>
      <c r="M89" t="s">
        <v>253</v>
      </c>
      <c r="N89" t="s">
        <v>102</v>
      </c>
      <c r="O89" s="53">
        <v>4780</v>
      </c>
      <c r="P89">
        <v>69048</v>
      </c>
      <c r="Q89">
        <v>67048</v>
      </c>
      <c r="R89">
        <v>0</v>
      </c>
      <c r="S89">
        <v>0</v>
      </c>
      <c r="T89">
        <v>2000</v>
      </c>
    </row>
    <row r="90" spans="1:20" ht="17.25">
      <c r="A90" s="9" t="s">
        <v>31</v>
      </c>
      <c r="B90" s="10">
        <v>53.79</v>
      </c>
      <c r="C90" s="54">
        <v>85460</v>
      </c>
      <c r="D90" s="11">
        <v>1546.2</v>
      </c>
      <c r="E90" s="10">
        <v>16662</v>
      </c>
      <c r="F90" s="10">
        <v>0.6919959227259489</v>
      </c>
      <c r="G90" s="10">
        <v>189</v>
      </c>
      <c r="H90" s="10">
        <v>47.349999999999994</v>
      </c>
      <c r="I90" s="10">
        <v>42.95</v>
      </c>
      <c r="J90">
        <v>56.95</v>
      </c>
      <c r="K90">
        <v>62.65</v>
      </c>
      <c r="L90">
        <v>92.95</v>
      </c>
      <c r="M90" t="s">
        <v>26</v>
      </c>
      <c r="N90" t="s">
        <v>27</v>
      </c>
      <c r="O90" s="53">
        <v>83170</v>
      </c>
      <c r="P90">
        <v>2614459</v>
      </c>
      <c r="Q90">
        <v>2614459</v>
      </c>
      <c r="R90">
        <v>0</v>
      </c>
      <c r="S90">
        <v>0</v>
      </c>
      <c r="T90">
        <v>0</v>
      </c>
    </row>
    <row r="91" spans="1:20" ht="17.25">
      <c r="A91" s="9" t="s">
        <v>76</v>
      </c>
      <c r="B91" s="10">
        <v>1480.19</v>
      </c>
      <c r="C91" s="54">
        <v>145114</v>
      </c>
      <c r="D91" s="11">
        <v>97</v>
      </c>
      <c r="E91" s="10">
        <v>15721</v>
      </c>
      <c r="F91" s="10">
        <v>1.0858818543480935</v>
      </c>
      <c r="G91" s="10">
        <v>19</v>
      </c>
      <c r="H91" s="10">
        <v>51.3</v>
      </c>
      <c r="I91" s="10">
        <v>51.2</v>
      </c>
      <c r="J91">
        <v>63.2</v>
      </c>
      <c r="K91">
        <v>76.2</v>
      </c>
      <c r="L91">
        <v>96.5</v>
      </c>
      <c r="M91" t="s">
        <v>70</v>
      </c>
      <c r="N91" t="s">
        <v>77</v>
      </c>
      <c r="O91" s="53">
        <v>143579</v>
      </c>
      <c r="P91">
        <v>3506700</v>
      </c>
      <c r="Q91">
        <v>3212000</v>
      </c>
      <c r="R91">
        <v>292000</v>
      </c>
      <c r="S91">
        <v>2700</v>
      </c>
      <c r="T91">
        <v>0</v>
      </c>
    </row>
    <row r="92" spans="1:20" ht="17.25">
      <c r="A92" s="9" t="s">
        <v>332</v>
      </c>
      <c r="B92" s="10">
        <v>1803.18</v>
      </c>
      <c r="C92" s="54">
        <v>15729</v>
      </c>
      <c r="D92" s="11">
        <v>8.6999999999999993</v>
      </c>
      <c r="E92" s="10">
        <v>709</v>
      </c>
      <c r="F92" s="10">
        <v>0.91333512208210355</v>
      </c>
      <c r="G92" s="10">
        <v>72</v>
      </c>
      <c r="H92" s="10" t="s">
        <v>269</v>
      </c>
      <c r="I92" s="10" t="s">
        <v>269</v>
      </c>
      <c r="J92" t="s">
        <v>269</v>
      </c>
      <c r="K92" t="s">
        <v>269</v>
      </c>
      <c r="L92" t="s">
        <v>269</v>
      </c>
      <c r="M92" t="s">
        <v>229</v>
      </c>
      <c r="N92" t="s">
        <v>102</v>
      </c>
      <c r="O92" s="53">
        <v>15768</v>
      </c>
      <c r="P92">
        <v>121281</v>
      </c>
      <c r="Q92">
        <v>108321</v>
      </c>
      <c r="R92">
        <v>4320</v>
      </c>
      <c r="S92">
        <v>8640</v>
      </c>
      <c r="T92">
        <v>0</v>
      </c>
    </row>
    <row r="93" spans="1:20" ht="17.25">
      <c r="A93" s="9" t="s">
        <v>80</v>
      </c>
      <c r="B93" s="10">
        <v>956.14</v>
      </c>
      <c r="C93" s="54">
        <v>72018</v>
      </c>
      <c r="D93" s="11">
        <v>74.599999999999994</v>
      </c>
      <c r="E93" s="10">
        <v>9747</v>
      </c>
      <c r="F93" s="10">
        <v>1.0763492018805776</v>
      </c>
      <c r="G93" s="10">
        <v>2</v>
      </c>
      <c r="H93" s="10">
        <v>64.150000000000006</v>
      </c>
      <c r="I93" s="10">
        <v>41.45</v>
      </c>
      <c r="J93">
        <v>59</v>
      </c>
      <c r="K93">
        <v>74.199999999999989</v>
      </c>
      <c r="L93">
        <v>96.4</v>
      </c>
      <c r="M93" t="s">
        <v>70</v>
      </c>
      <c r="N93" t="s">
        <v>81</v>
      </c>
      <c r="O93" s="53">
        <v>71328</v>
      </c>
      <c r="P93">
        <v>1083500</v>
      </c>
      <c r="Q93">
        <v>930800</v>
      </c>
      <c r="R93">
        <v>101100</v>
      </c>
      <c r="S93">
        <v>33700</v>
      </c>
      <c r="T93">
        <v>17900</v>
      </c>
    </row>
    <row r="94" spans="1:20" ht="17.25">
      <c r="A94" s="9" t="s">
        <v>210</v>
      </c>
      <c r="B94" s="10">
        <v>405.95</v>
      </c>
      <c r="C94" s="54">
        <v>7057</v>
      </c>
      <c r="D94" s="11">
        <v>17.2</v>
      </c>
      <c r="E94" s="10">
        <v>867</v>
      </c>
      <c r="F94" s="10">
        <v>0.89485111662531014</v>
      </c>
      <c r="G94" s="10">
        <v>185</v>
      </c>
      <c r="H94" s="10">
        <v>74.45</v>
      </c>
      <c r="I94" s="10">
        <v>38.200000000000003</v>
      </c>
      <c r="J94">
        <v>52.2</v>
      </c>
      <c r="K94">
        <v>93.199999999999989</v>
      </c>
      <c r="L94">
        <v>99.3</v>
      </c>
      <c r="M94" t="s">
        <v>195</v>
      </c>
      <c r="N94" t="s">
        <v>24</v>
      </c>
      <c r="O94" s="53">
        <v>6965</v>
      </c>
      <c r="P94">
        <v>35000</v>
      </c>
      <c r="Q94">
        <v>35000</v>
      </c>
      <c r="R94">
        <v>0</v>
      </c>
      <c r="S94">
        <v>0</v>
      </c>
      <c r="T94">
        <v>0</v>
      </c>
    </row>
    <row r="95" spans="1:20" ht="17.25">
      <c r="A95" s="9" t="s">
        <v>302</v>
      </c>
      <c r="B95" s="10">
        <v>488.58</v>
      </c>
      <c r="C95" s="54">
        <v>32216</v>
      </c>
      <c r="D95" s="11">
        <v>66</v>
      </c>
      <c r="E95" s="10">
        <v>3454</v>
      </c>
      <c r="F95" s="10">
        <v>0.92980554238092017</v>
      </c>
      <c r="G95" s="10">
        <v>48</v>
      </c>
      <c r="H95" s="10" t="s">
        <v>269</v>
      </c>
      <c r="I95" s="10" t="s">
        <v>269</v>
      </c>
      <c r="J95" t="s">
        <v>269</v>
      </c>
      <c r="K95" t="s">
        <v>269</v>
      </c>
      <c r="L95" t="s">
        <v>269</v>
      </c>
      <c r="M95" t="s">
        <v>171</v>
      </c>
      <c r="N95" t="s">
        <v>121</v>
      </c>
      <c r="O95" s="53">
        <v>32226</v>
      </c>
      <c r="P95">
        <v>0</v>
      </c>
      <c r="Q95">
        <v>0</v>
      </c>
      <c r="R95">
        <v>0</v>
      </c>
      <c r="S95">
        <v>0</v>
      </c>
      <c r="T95">
        <v>0</v>
      </c>
    </row>
    <row r="96" spans="1:20" ht="17.25">
      <c r="A96" s="9" t="s">
        <v>185</v>
      </c>
      <c r="B96" s="10">
        <v>468.24</v>
      </c>
      <c r="C96" s="54">
        <v>30278</v>
      </c>
      <c r="D96" s="11">
        <v>65</v>
      </c>
      <c r="E96" s="10">
        <v>4713</v>
      </c>
      <c r="F96" s="10">
        <v>1.0964106245513281</v>
      </c>
      <c r="G96" s="10">
        <v>102</v>
      </c>
      <c r="H96" s="10">
        <v>54.7</v>
      </c>
      <c r="I96" s="10">
        <v>40.700000000000003</v>
      </c>
      <c r="J96">
        <v>50.5</v>
      </c>
      <c r="K96">
        <v>62.6</v>
      </c>
      <c r="L96">
        <v>93.4</v>
      </c>
      <c r="M96" t="s">
        <v>171</v>
      </c>
      <c r="N96" t="s">
        <v>90</v>
      </c>
      <c r="O96" s="53">
        <v>30437</v>
      </c>
      <c r="P96">
        <v>308900</v>
      </c>
      <c r="Q96">
        <v>280000</v>
      </c>
      <c r="R96">
        <v>17000</v>
      </c>
      <c r="S96">
        <v>2125</v>
      </c>
      <c r="T96">
        <v>9775</v>
      </c>
    </row>
    <row r="97" spans="1:20" ht="17.25">
      <c r="A97" s="9" t="s">
        <v>178</v>
      </c>
      <c r="B97" s="10">
        <v>1042.5</v>
      </c>
      <c r="C97" s="54">
        <v>66682</v>
      </c>
      <c r="D97" s="11">
        <v>64</v>
      </c>
      <c r="E97" s="10">
        <v>5827</v>
      </c>
      <c r="F97" s="10">
        <v>1.0373964273337324</v>
      </c>
      <c r="G97" s="10">
        <v>55</v>
      </c>
      <c r="H97" s="10">
        <v>55.6</v>
      </c>
      <c r="I97" s="10">
        <v>34.950000000000003</v>
      </c>
      <c r="J97">
        <v>48.85</v>
      </c>
      <c r="K97">
        <v>74.75</v>
      </c>
      <c r="L97">
        <v>97.300000000000011</v>
      </c>
      <c r="M97" t="s">
        <v>171</v>
      </c>
      <c r="N97" t="s">
        <v>121</v>
      </c>
      <c r="O97" s="53">
        <v>66708</v>
      </c>
      <c r="P97">
        <v>0</v>
      </c>
      <c r="Q97">
        <v>0</v>
      </c>
      <c r="R97">
        <v>0</v>
      </c>
      <c r="S97">
        <v>0</v>
      </c>
      <c r="T97">
        <v>0</v>
      </c>
    </row>
    <row r="98" spans="1:20" ht="17.25">
      <c r="A98" s="9" t="s">
        <v>87</v>
      </c>
      <c r="B98" s="10">
        <v>1168.49</v>
      </c>
      <c r="C98" s="54">
        <v>96466</v>
      </c>
      <c r="D98" s="11">
        <v>81.7</v>
      </c>
      <c r="E98" s="10">
        <v>18290</v>
      </c>
      <c r="F98" s="10">
        <v>1.1934503072147971</v>
      </c>
      <c r="G98" s="10">
        <v>53</v>
      </c>
      <c r="H98" s="10">
        <v>59.400000000000006</v>
      </c>
      <c r="I98" s="10">
        <v>38.700000000000003</v>
      </c>
      <c r="J98">
        <v>67.849999999999994</v>
      </c>
      <c r="K98">
        <v>73.099999999999994</v>
      </c>
      <c r="L98">
        <v>97.8</v>
      </c>
      <c r="M98" t="s">
        <v>70</v>
      </c>
      <c r="N98" t="s">
        <v>88</v>
      </c>
      <c r="O98" s="53">
        <v>95408</v>
      </c>
      <c r="P98">
        <v>1562000</v>
      </c>
      <c r="Q98">
        <v>1329000</v>
      </c>
      <c r="R98">
        <v>231800</v>
      </c>
      <c r="S98">
        <v>0</v>
      </c>
      <c r="T98">
        <v>1200</v>
      </c>
    </row>
    <row r="99" spans="1:20" ht="17.25">
      <c r="A99" s="9" t="s">
        <v>172</v>
      </c>
      <c r="B99" s="10">
        <v>1020.04</v>
      </c>
      <c r="C99" s="54">
        <v>34604</v>
      </c>
      <c r="D99" s="11">
        <v>34.1</v>
      </c>
      <c r="E99" s="10">
        <v>3426</v>
      </c>
      <c r="F99" s="10">
        <v>0.97140678612276021</v>
      </c>
      <c r="G99" s="10">
        <v>99</v>
      </c>
      <c r="H99" s="10">
        <v>53.3</v>
      </c>
      <c r="I99" s="10">
        <v>42.5</v>
      </c>
      <c r="J99">
        <v>61</v>
      </c>
      <c r="K99">
        <v>70.3</v>
      </c>
      <c r="L99">
        <v>95.4</v>
      </c>
      <c r="M99" t="s">
        <v>171</v>
      </c>
      <c r="N99" t="s">
        <v>73</v>
      </c>
      <c r="O99" s="53">
        <v>34764</v>
      </c>
      <c r="P99">
        <v>1575900</v>
      </c>
      <c r="Q99">
        <v>1555900</v>
      </c>
      <c r="R99">
        <v>0</v>
      </c>
      <c r="S99">
        <v>5000</v>
      </c>
      <c r="T99">
        <v>15000</v>
      </c>
    </row>
    <row r="100" spans="1:20" ht="17.25">
      <c r="A100" s="9" t="s">
        <v>286</v>
      </c>
      <c r="B100" s="10">
        <v>359.74</v>
      </c>
      <c r="C100" s="54">
        <v>12115</v>
      </c>
      <c r="D100" s="11">
        <v>33.700000000000003</v>
      </c>
      <c r="E100" s="10">
        <v>1354</v>
      </c>
      <c r="F100" s="10">
        <v>0.65236504308071042</v>
      </c>
      <c r="G100" s="10">
        <v>262</v>
      </c>
      <c r="H100" s="10" t="s">
        <v>269</v>
      </c>
      <c r="I100" s="10" t="s">
        <v>269</v>
      </c>
      <c r="J100" t="s">
        <v>269</v>
      </c>
      <c r="K100" t="s">
        <v>269</v>
      </c>
      <c r="L100" t="s">
        <v>269</v>
      </c>
      <c r="M100" t="s">
        <v>104</v>
      </c>
      <c r="N100" t="s">
        <v>88</v>
      </c>
      <c r="O100" s="53">
        <v>12134</v>
      </c>
      <c r="P100">
        <v>687800</v>
      </c>
      <c r="Q100">
        <v>661500</v>
      </c>
      <c r="R100">
        <v>15600</v>
      </c>
      <c r="S100">
        <v>10700</v>
      </c>
      <c r="T100">
        <v>0</v>
      </c>
    </row>
    <row r="101" spans="1:20" ht="17.25">
      <c r="A101" s="9" t="s">
        <v>111</v>
      </c>
      <c r="B101" s="10">
        <v>1129.3900000000001</v>
      </c>
      <c r="C101" s="54">
        <v>10068</v>
      </c>
      <c r="D101" s="11">
        <v>8.9</v>
      </c>
      <c r="E101" s="10">
        <v>732</v>
      </c>
      <c r="F101" s="10">
        <v>0.76245368464388641</v>
      </c>
      <c r="G101" s="10">
        <v>122</v>
      </c>
      <c r="H101" s="10">
        <v>63.1</v>
      </c>
      <c r="I101" s="10">
        <v>22.5</v>
      </c>
      <c r="J101">
        <v>37.200000000000003</v>
      </c>
      <c r="K101">
        <v>64.900000000000006</v>
      </c>
      <c r="L101">
        <v>93.5</v>
      </c>
      <c r="M101" t="s">
        <v>104</v>
      </c>
      <c r="N101" t="s">
        <v>75</v>
      </c>
      <c r="O101" s="53">
        <v>10048</v>
      </c>
      <c r="P101">
        <v>61330</v>
      </c>
      <c r="Q101">
        <v>57200</v>
      </c>
      <c r="R101">
        <v>0</v>
      </c>
      <c r="S101">
        <v>3130</v>
      </c>
      <c r="T101">
        <v>1000</v>
      </c>
    </row>
    <row r="102" spans="1:20" ht="17.25">
      <c r="A102" s="9" t="s">
        <v>304</v>
      </c>
      <c r="B102" s="10">
        <v>19163.23</v>
      </c>
      <c r="C102" s="54">
        <v>22423</v>
      </c>
      <c r="D102" s="11">
        <v>1.2</v>
      </c>
      <c r="E102" s="10">
        <v>1359</v>
      </c>
      <c r="F102" s="10">
        <v>1.0603391504774449</v>
      </c>
      <c r="G102" s="10">
        <v>140</v>
      </c>
      <c r="H102" s="10" t="s">
        <v>269</v>
      </c>
      <c r="I102" s="10" t="s">
        <v>269</v>
      </c>
      <c r="J102" t="s">
        <v>269</v>
      </c>
      <c r="K102" t="s">
        <v>269</v>
      </c>
      <c r="L102" t="s">
        <v>269</v>
      </c>
      <c r="M102" t="s">
        <v>171</v>
      </c>
      <c r="N102" t="s">
        <v>102</v>
      </c>
      <c r="O102" s="53">
        <v>22555</v>
      </c>
      <c r="P102">
        <v>506000</v>
      </c>
      <c r="Q102">
        <v>455000</v>
      </c>
      <c r="R102">
        <v>27000</v>
      </c>
      <c r="S102">
        <v>24000</v>
      </c>
      <c r="T102">
        <v>0</v>
      </c>
    </row>
    <row r="103" spans="1:20" ht="17.25">
      <c r="A103" s="9" t="s">
        <v>128</v>
      </c>
      <c r="B103" s="10">
        <v>374.27</v>
      </c>
      <c r="C103" s="54">
        <v>17865</v>
      </c>
      <c r="D103" s="11">
        <v>47.5</v>
      </c>
      <c r="E103" s="10">
        <v>2537</v>
      </c>
      <c r="F103" s="10">
        <v>0.76761583011583012</v>
      </c>
      <c r="G103" s="10">
        <v>75</v>
      </c>
      <c r="H103" s="10">
        <v>52.3</v>
      </c>
      <c r="I103" s="10">
        <v>44.55</v>
      </c>
      <c r="J103">
        <v>50.7</v>
      </c>
      <c r="K103">
        <v>77.900000000000006</v>
      </c>
      <c r="L103">
        <v>94</v>
      </c>
      <c r="M103" t="s">
        <v>104</v>
      </c>
      <c r="N103" t="s">
        <v>22</v>
      </c>
      <c r="O103" s="53">
        <v>17783</v>
      </c>
      <c r="P103">
        <v>0</v>
      </c>
      <c r="Q103">
        <v>0</v>
      </c>
      <c r="R103">
        <v>0</v>
      </c>
      <c r="S103">
        <v>0</v>
      </c>
      <c r="T103">
        <v>0</v>
      </c>
    </row>
    <row r="104" spans="1:20" ht="17.25">
      <c r="A104" s="9" t="s">
        <v>105</v>
      </c>
      <c r="B104" s="10">
        <v>282.17</v>
      </c>
      <c r="C104" s="54">
        <v>20133</v>
      </c>
      <c r="D104" s="11">
        <v>70.2</v>
      </c>
      <c r="E104" s="10">
        <v>2102</v>
      </c>
      <c r="F104" s="10">
        <v>0.46843019888009269</v>
      </c>
      <c r="G104" s="10">
        <v>62</v>
      </c>
      <c r="H104" s="10">
        <v>64.400000000000006</v>
      </c>
      <c r="I104" s="10">
        <v>47.9</v>
      </c>
      <c r="J104">
        <v>56.7</v>
      </c>
      <c r="K104">
        <v>71.599999999999994</v>
      </c>
      <c r="L104">
        <v>97.8</v>
      </c>
      <c r="M104" t="s">
        <v>104</v>
      </c>
      <c r="N104" t="s">
        <v>49</v>
      </c>
      <c r="O104" s="53">
        <v>19818</v>
      </c>
      <c r="P104">
        <v>227400</v>
      </c>
      <c r="Q104">
        <v>220400</v>
      </c>
      <c r="R104">
        <v>5000</v>
      </c>
      <c r="S104">
        <v>2000</v>
      </c>
      <c r="T104">
        <v>0</v>
      </c>
    </row>
    <row r="105" spans="1:20" ht="17.25">
      <c r="A105" s="9" t="s">
        <v>242</v>
      </c>
      <c r="B105" s="10">
        <v>1694.63</v>
      </c>
      <c r="C105" s="54">
        <v>17904</v>
      </c>
      <c r="D105" s="11">
        <v>10.6</v>
      </c>
      <c r="E105" s="10">
        <v>1514</v>
      </c>
      <c r="F105" s="10">
        <v>1.0108886107634543</v>
      </c>
      <c r="G105" s="10">
        <v>171</v>
      </c>
      <c r="H105" s="10">
        <v>55.5</v>
      </c>
      <c r="I105" s="10">
        <v>33.200000000000003</v>
      </c>
      <c r="J105">
        <v>49.8</v>
      </c>
      <c r="K105">
        <v>74</v>
      </c>
      <c r="L105">
        <v>95.7</v>
      </c>
      <c r="M105" t="s">
        <v>229</v>
      </c>
      <c r="N105" t="s">
        <v>96</v>
      </c>
      <c r="O105" s="53">
        <v>18005</v>
      </c>
      <c r="P105">
        <v>651000</v>
      </c>
      <c r="Q105">
        <v>636000</v>
      </c>
      <c r="R105">
        <v>10000</v>
      </c>
      <c r="S105">
        <v>5000</v>
      </c>
      <c r="T105">
        <v>0</v>
      </c>
    </row>
    <row r="106" spans="1:20" ht="17.25">
      <c r="A106" s="9" t="s">
        <v>84</v>
      </c>
      <c r="B106" s="10">
        <v>1244.82</v>
      </c>
      <c r="C106" s="54">
        <v>86738</v>
      </c>
      <c r="D106" s="11">
        <v>69.599999999999994</v>
      </c>
      <c r="E106" s="10">
        <v>10402</v>
      </c>
      <c r="F106" s="10">
        <v>1.0322668922280824</v>
      </c>
      <c r="G106" s="10">
        <v>81</v>
      </c>
      <c r="H106" s="10">
        <v>46.1</v>
      </c>
      <c r="I106" s="10">
        <v>50</v>
      </c>
      <c r="J106">
        <v>66</v>
      </c>
      <c r="K106">
        <v>59.5</v>
      </c>
      <c r="L106">
        <v>88.5</v>
      </c>
      <c r="M106" t="s">
        <v>70</v>
      </c>
      <c r="N106" t="s">
        <v>22</v>
      </c>
      <c r="O106" s="53">
        <v>86641</v>
      </c>
      <c r="P106">
        <v>3946258</v>
      </c>
      <c r="Q106">
        <v>3619201</v>
      </c>
      <c r="R106">
        <v>217057</v>
      </c>
      <c r="S106">
        <v>10000</v>
      </c>
      <c r="T106">
        <v>100000</v>
      </c>
    </row>
    <row r="107" spans="1:20" ht="17.25">
      <c r="A107" s="9" t="s">
        <v>163</v>
      </c>
      <c r="B107" s="10">
        <v>755.29</v>
      </c>
      <c r="C107" s="54">
        <v>24053</v>
      </c>
      <c r="D107" s="11">
        <v>31.9</v>
      </c>
      <c r="E107" s="10">
        <v>2053</v>
      </c>
      <c r="F107" s="10">
        <v>0.86344279360272547</v>
      </c>
      <c r="G107" s="10">
        <v>136</v>
      </c>
      <c r="H107" s="10">
        <v>51.2</v>
      </c>
      <c r="I107" s="10">
        <v>36.799999999999997</v>
      </c>
      <c r="J107">
        <v>61.5</v>
      </c>
      <c r="K107">
        <v>59</v>
      </c>
      <c r="L107">
        <v>95.2</v>
      </c>
      <c r="M107" t="s">
        <v>155</v>
      </c>
      <c r="N107" t="s">
        <v>88</v>
      </c>
      <c r="O107" s="53">
        <v>24099</v>
      </c>
      <c r="P107">
        <v>0</v>
      </c>
      <c r="Q107">
        <v>0</v>
      </c>
      <c r="R107">
        <v>0</v>
      </c>
      <c r="S107">
        <v>0</v>
      </c>
      <c r="T107">
        <v>0</v>
      </c>
    </row>
    <row r="108" spans="1:20" ht="17.25">
      <c r="A108" s="9" t="s">
        <v>149</v>
      </c>
      <c r="B108" s="10">
        <v>6154.45</v>
      </c>
      <c r="C108" s="54">
        <v>15532</v>
      </c>
      <c r="D108" s="11">
        <v>2.5</v>
      </c>
      <c r="E108" s="10">
        <v>1487</v>
      </c>
      <c r="F108" s="10">
        <v>0.6706155034766933</v>
      </c>
      <c r="G108" s="10">
        <v>225</v>
      </c>
      <c r="H108" s="10">
        <v>76.45</v>
      </c>
      <c r="I108" s="10">
        <v>20.799999999999997</v>
      </c>
      <c r="J108">
        <v>45.4</v>
      </c>
      <c r="K108">
        <v>84.75</v>
      </c>
      <c r="L108">
        <v>97.45</v>
      </c>
      <c r="M108" t="s">
        <v>104</v>
      </c>
      <c r="N108" t="s">
        <v>98</v>
      </c>
      <c r="O108" s="53">
        <v>15352</v>
      </c>
      <c r="P108">
        <v>0</v>
      </c>
      <c r="Q108">
        <v>0</v>
      </c>
      <c r="R108">
        <v>0</v>
      </c>
      <c r="S108">
        <v>0</v>
      </c>
      <c r="T108">
        <v>0</v>
      </c>
    </row>
    <row r="109" spans="1:20" ht="17.25">
      <c r="A109" s="9" t="s">
        <v>142</v>
      </c>
      <c r="B109" s="10">
        <v>203.7</v>
      </c>
      <c r="C109" s="54">
        <v>22479</v>
      </c>
      <c r="D109" s="11">
        <v>108.7</v>
      </c>
      <c r="E109" s="10">
        <v>3521</v>
      </c>
      <c r="F109" s="10">
        <v>0.69991570665917391</v>
      </c>
      <c r="G109" s="10">
        <v>197</v>
      </c>
      <c r="H109" s="10">
        <v>52</v>
      </c>
      <c r="I109" s="10">
        <v>39.6</v>
      </c>
      <c r="J109">
        <v>55.9</v>
      </c>
      <c r="K109">
        <v>64.400000000000006</v>
      </c>
      <c r="L109">
        <v>92.5</v>
      </c>
      <c r="M109" t="s">
        <v>104</v>
      </c>
      <c r="N109" t="s">
        <v>90</v>
      </c>
      <c r="O109" s="53">
        <v>22144</v>
      </c>
      <c r="P109">
        <v>666240</v>
      </c>
      <c r="Q109">
        <v>666240</v>
      </c>
      <c r="R109">
        <v>0</v>
      </c>
      <c r="S109">
        <v>0</v>
      </c>
      <c r="T109">
        <v>0</v>
      </c>
    </row>
    <row r="110" spans="1:20" ht="17.25">
      <c r="A110" s="9" t="s">
        <v>58</v>
      </c>
      <c r="B110" s="10">
        <v>606.58000000000004</v>
      </c>
      <c r="C110" s="54">
        <v>85801</v>
      </c>
      <c r="D110" s="11">
        <v>140.6</v>
      </c>
      <c r="E110" s="10">
        <v>8433</v>
      </c>
      <c r="F110" s="10">
        <v>0.63725109165314009</v>
      </c>
      <c r="G110" s="10">
        <v>79</v>
      </c>
      <c r="H110" s="10">
        <v>71.3</v>
      </c>
      <c r="I110" s="10">
        <v>27.299999999999997</v>
      </c>
      <c r="J110">
        <v>49.55</v>
      </c>
      <c r="K110">
        <v>79.2</v>
      </c>
      <c r="L110">
        <v>98.050000000000011</v>
      </c>
      <c r="M110" t="s">
        <v>26</v>
      </c>
      <c r="N110" t="s">
        <v>59</v>
      </c>
      <c r="O110" s="53">
        <v>85301</v>
      </c>
      <c r="P110">
        <v>2727000</v>
      </c>
      <c r="Q110">
        <v>2400000</v>
      </c>
      <c r="R110">
        <v>314000</v>
      </c>
      <c r="S110">
        <v>8000</v>
      </c>
      <c r="T110">
        <v>5000</v>
      </c>
    </row>
    <row r="111" spans="1:20" ht="17.25">
      <c r="A111" s="9" t="s">
        <v>220</v>
      </c>
      <c r="B111" s="10">
        <v>202.61</v>
      </c>
      <c r="C111" s="54">
        <v>8762</v>
      </c>
      <c r="D111" s="11">
        <v>43.4</v>
      </c>
      <c r="E111" s="10">
        <v>1159</v>
      </c>
      <c r="F111" s="10">
        <v>0.73595787362086262</v>
      </c>
      <c r="G111" s="10">
        <v>35</v>
      </c>
      <c r="H111" s="10">
        <v>62.2</v>
      </c>
      <c r="I111" s="10">
        <v>35.9</v>
      </c>
      <c r="J111">
        <v>55.3</v>
      </c>
      <c r="K111">
        <v>72.5</v>
      </c>
      <c r="L111">
        <v>97.1</v>
      </c>
      <c r="M111" t="s">
        <v>195</v>
      </c>
      <c r="N111" t="s">
        <v>144</v>
      </c>
      <c r="O111" s="53">
        <v>8787</v>
      </c>
      <c r="P111">
        <v>292000</v>
      </c>
      <c r="Q111">
        <v>220000</v>
      </c>
      <c r="R111">
        <v>52000</v>
      </c>
      <c r="S111">
        <v>10000</v>
      </c>
      <c r="T111">
        <v>10000</v>
      </c>
    </row>
    <row r="112" spans="1:20" ht="17.25">
      <c r="A112" s="9" t="s">
        <v>67</v>
      </c>
      <c r="B112" s="10">
        <v>362.49</v>
      </c>
      <c r="C112" s="54">
        <v>49068</v>
      </c>
      <c r="D112" s="11">
        <v>133.19999999999999</v>
      </c>
      <c r="E112" s="10">
        <v>8919</v>
      </c>
      <c r="F112" s="10">
        <v>0.77857713828936848</v>
      </c>
      <c r="G112" s="10">
        <v>33</v>
      </c>
      <c r="H112" s="10">
        <v>57.8</v>
      </c>
      <c r="I112" s="10">
        <v>37.5</v>
      </c>
      <c r="J112">
        <v>58.4</v>
      </c>
      <c r="K112">
        <v>75.099999999999994</v>
      </c>
      <c r="L112">
        <v>95.9</v>
      </c>
      <c r="M112" t="s">
        <v>26</v>
      </c>
      <c r="N112" t="s">
        <v>24</v>
      </c>
      <c r="O112" s="53">
        <v>48271</v>
      </c>
      <c r="P112">
        <v>2550000</v>
      </c>
      <c r="Q112">
        <v>2150000</v>
      </c>
      <c r="R112">
        <v>350000</v>
      </c>
      <c r="S112">
        <v>25000</v>
      </c>
      <c r="T112">
        <v>25000</v>
      </c>
    </row>
    <row r="113" spans="1:20" ht="17.25">
      <c r="A113" s="9" t="s">
        <v>53</v>
      </c>
      <c r="B113" s="10">
        <v>152.44999999999999</v>
      </c>
      <c r="C113" s="54">
        <v>32470</v>
      </c>
      <c r="D113" s="11">
        <v>212.1</v>
      </c>
      <c r="E113" s="10">
        <v>4182</v>
      </c>
      <c r="F113" s="10">
        <v>0.55432652803236204</v>
      </c>
      <c r="G113" s="10">
        <v>3</v>
      </c>
      <c r="H113" s="10">
        <v>70.45</v>
      </c>
      <c r="I113" s="10">
        <v>28.1</v>
      </c>
      <c r="J113">
        <v>45.7</v>
      </c>
      <c r="K113">
        <v>82.4</v>
      </c>
      <c r="L113">
        <v>97.3</v>
      </c>
      <c r="M113" t="s">
        <v>26</v>
      </c>
      <c r="N113" t="s">
        <v>22</v>
      </c>
      <c r="O113" s="53">
        <v>32341</v>
      </c>
      <c r="P113">
        <v>1031260</v>
      </c>
      <c r="Q113">
        <v>923260</v>
      </c>
      <c r="R113">
        <v>65000</v>
      </c>
      <c r="S113">
        <v>18000</v>
      </c>
      <c r="T113">
        <v>25000</v>
      </c>
    </row>
    <row r="114" spans="1:20" ht="17.25">
      <c r="A114" s="9" t="s">
        <v>164</v>
      </c>
      <c r="B114" s="10">
        <v>604.32000000000005</v>
      </c>
      <c r="C114" s="54">
        <v>26120</v>
      </c>
      <c r="D114" s="11">
        <v>43.2</v>
      </c>
      <c r="E114" s="10">
        <v>3892</v>
      </c>
      <c r="F114" s="10">
        <v>1.0322906155398588</v>
      </c>
      <c r="G114" s="10">
        <v>130</v>
      </c>
      <c r="H114" s="10">
        <v>48</v>
      </c>
      <c r="I114" s="10">
        <v>37.75</v>
      </c>
      <c r="J114">
        <v>54.95</v>
      </c>
      <c r="K114">
        <v>58.400000000000006</v>
      </c>
      <c r="L114">
        <v>91.199999999999989</v>
      </c>
      <c r="M114" t="s">
        <v>155</v>
      </c>
      <c r="N114" t="s">
        <v>144</v>
      </c>
      <c r="O114" s="53">
        <v>26133</v>
      </c>
      <c r="P114">
        <v>2624800</v>
      </c>
      <c r="Q114">
        <v>2324800</v>
      </c>
      <c r="R114">
        <v>180000</v>
      </c>
      <c r="S114">
        <v>120000</v>
      </c>
      <c r="T114">
        <v>0</v>
      </c>
    </row>
    <row r="115" spans="1:20" ht="17.25">
      <c r="A115" s="9" t="s">
        <v>134</v>
      </c>
      <c r="B115" s="10">
        <v>882.59</v>
      </c>
      <c r="C115" s="54">
        <v>26575</v>
      </c>
      <c r="D115" s="11">
        <v>29.8</v>
      </c>
      <c r="E115" s="10">
        <v>2354</v>
      </c>
      <c r="F115" s="10">
        <v>0.75133900441083801</v>
      </c>
      <c r="G115" s="10">
        <v>97</v>
      </c>
      <c r="H115" s="10">
        <v>56.6</v>
      </c>
      <c r="I115" s="10">
        <v>46.4</v>
      </c>
      <c r="J115">
        <v>53.9</v>
      </c>
      <c r="K115">
        <v>67</v>
      </c>
      <c r="L115">
        <v>94.3</v>
      </c>
      <c r="M115" t="s">
        <v>104</v>
      </c>
      <c r="N115" t="s">
        <v>59</v>
      </c>
      <c r="O115" s="53">
        <v>26319</v>
      </c>
      <c r="P115">
        <v>892229</v>
      </c>
      <c r="Q115">
        <v>785249</v>
      </c>
      <c r="R115">
        <v>58700</v>
      </c>
      <c r="S115">
        <v>28150</v>
      </c>
      <c r="T115">
        <v>20130</v>
      </c>
    </row>
    <row r="116" spans="1:20" ht="17.25">
      <c r="A116" s="9" t="s">
        <v>130</v>
      </c>
      <c r="B116" s="10">
        <v>140.22</v>
      </c>
      <c r="C116" s="54">
        <v>47004</v>
      </c>
      <c r="D116" s="11">
        <v>331.5</v>
      </c>
      <c r="E116" s="10">
        <v>7176</v>
      </c>
      <c r="F116" s="10">
        <v>0.84633626948020524</v>
      </c>
      <c r="G116" s="10">
        <v>63</v>
      </c>
      <c r="H116" s="10">
        <v>52.150000000000006</v>
      </c>
      <c r="I116" s="10">
        <v>43</v>
      </c>
      <c r="J116">
        <v>66.3</v>
      </c>
      <c r="K116">
        <v>67.699999999999989</v>
      </c>
      <c r="L116">
        <v>92.199999999999989</v>
      </c>
      <c r="M116" t="s">
        <v>104</v>
      </c>
      <c r="N116" t="s">
        <v>22</v>
      </c>
      <c r="O116" s="53">
        <v>46488</v>
      </c>
      <c r="P116">
        <v>0</v>
      </c>
      <c r="Q116">
        <v>0</v>
      </c>
      <c r="R116">
        <v>0</v>
      </c>
      <c r="S116">
        <v>0</v>
      </c>
      <c r="T116">
        <v>0</v>
      </c>
    </row>
    <row r="117" spans="1:20" ht="17.25">
      <c r="A117" s="9" t="s">
        <v>296</v>
      </c>
      <c r="B117" s="10">
        <v>601.91999999999996</v>
      </c>
      <c r="C117" s="54">
        <v>5576</v>
      </c>
      <c r="D117" s="11">
        <v>9.3000000000000007</v>
      </c>
      <c r="E117" s="10">
        <v>795</v>
      </c>
      <c r="F117" s="10">
        <v>0.95576298701298701</v>
      </c>
      <c r="G117" s="10">
        <v>191</v>
      </c>
      <c r="H117" s="10" t="s">
        <v>269</v>
      </c>
      <c r="I117" s="10" t="s">
        <v>269</v>
      </c>
      <c r="J117" t="s">
        <v>269</v>
      </c>
      <c r="K117" t="s">
        <v>269</v>
      </c>
      <c r="L117" t="s">
        <v>269</v>
      </c>
      <c r="M117" t="s">
        <v>155</v>
      </c>
      <c r="N117" t="s">
        <v>90</v>
      </c>
      <c r="O117" s="53">
        <v>5582</v>
      </c>
      <c r="P117">
        <v>327295</v>
      </c>
      <c r="Q117">
        <v>321095</v>
      </c>
      <c r="R117">
        <v>5000</v>
      </c>
      <c r="S117">
        <v>1200</v>
      </c>
      <c r="T117">
        <v>0</v>
      </c>
    </row>
    <row r="118" spans="1:20" ht="17.25">
      <c r="A118" s="9" t="s">
        <v>140</v>
      </c>
      <c r="B118" s="10">
        <v>463.13</v>
      </c>
      <c r="C118" s="54">
        <v>8756</v>
      </c>
      <c r="D118" s="11">
        <v>18.600000000000001</v>
      </c>
      <c r="E118" s="10">
        <v>901</v>
      </c>
      <c r="F118" s="10">
        <v>0.58768873403019739</v>
      </c>
      <c r="G118" s="10">
        <v>128</v>
      </c>
      <c r="H118" s="10">
        <v>62.4</v>
      </c>
      <c r="I118" s="10">
        <v>32.299999999999997</v>
      </c>
      <c r="J118">
        <v>47.4</v>
      </c>
      <c r="K118">
        <v>78.599999999999994</v>
      </c>
      <c r="L118">
        <v>98.6</v>
      </c>
      <c r="M118" t="s">
        <v>104</v>
      </c>
      <c r="N118" t="s">
        <v>90</v>
      </c>
      <c r="O118" s="53">
        <v>8603</v>
      </c>
      <c r="P118">
        <v>72680</v>
      </c>
      <c r="Q118">
        <v>68701</v>
      </c>
      <c r="R118">
        <v>2123</v>
      </c>
      <c r="S118">
        <v>1856</v>
      </c>
      <c r="T118">
        <v>0</v>
      </c>
    </row>
    <row r="119" spans="1:20" ht="17.25">
      <c r="A119" s="9" t="s">
        <v>259</v>
      </c>
      <c r="B119" s="10">
        <v>1221.52</v>
      </c>
      <c r="C119" s="54">
        <v>16113</v>
      </c>
      <c r="D119" s="11">
        <v>13.1</v>
      </c>
      <c r="E119" s="10">
        <v>1749</v>
      </c>
      <c r="F119" s="10">
        <v>0.92852484674579361</v>
      </c>
      <c r="G119" s="10">
        <v>94</v>
      </c>
      <c r="H119" s="10">
        <v>84</v>
      </c>
      <c r="I119" s="10">
        <v>27.8</v>
      </c>
      <c r="J119">
        <v>49</v>
      </c>
      <c r="K119">
        <v>82.3</v>
      </c>
      <c r="L119">
        <v>98.2</v>
      </c>
      <c r="M119" t="s">
        <v>253</v>
      </c>
      <c r="N119" t="s">
        <v>92</v>
      </c>
      <c r="O119" s="53">
        <v>16012</v>
      </c>
      <c r="P119">
        <v>201805</v>
      </c>
      <c r="Q119">
        <v>156025</v>
      </c>
      <c r="R119">
        <v>5232</v>
      </c>
      <c r="S119">
        <v>40548</v>
      </c>
      <c r="T119">
        <v>0</v>
      </c>
    </row>
    <row r="120" spans="1:20" ht="17.25">
      <c r="A120" s="9" t="s">
        <v>63</v>
      </c>
      <c r="B120" s="10">
        <v>258.54000000000002</v>
      </c>
      <c r="C120" s="54">
        <v>43536</v>
      </c>
      <c r="D120" s="11">
        <v>167.9</v>
      </c>
      <c r="E120" s="10">
        <v>4297</v>
      </c>
      <c r="F120" s="10">
        <v>0.50865622423742785</v>
      </c>
      <c r="G120" s="10">
        <v>170</v>
      </c>
      <c r="H120" s="10">
        <v>67.150000000000006</v>
      </c>
      <c r="I120" s="10">
        <v>25.95</v>
      </c>
      <c r="J120">
        <v>45.900000000000006</v>
      </c>
      <c r="K120">
        <v>76.7</v>
      </c>
      <c r="L120">
        <v>97.75</v>
      </c>
      <c r="M120" t="s">
        <v>26</v>
      </c>
      <c r="N120" t="s">
        <v>24</v>
      </c>
      <c r="O120" s="53">
        <v>43399</v>
      </c>
      <c r="P120">
        <v>435500</v>
      </c>
      <c r="Q120">
        <v>400000</v>
      </c>
      <c r="R120">
        <v>18000</v>
      </c>
      <c r="S120">
        <v>2500</v>
      </c>
      <c r="T120">
        <v>15000</v>
      </c>
    </row>
    <row r="121" spans="1:20" ht="17.25">
      <c r="A121" s="9" t="s">
        <v>116</v>
      </c>
      <c r="B121" s="10">
        <v>412.55</v>
      </c>
      <c r="C121" s="54">
        <v>8485</v>
      </c>
      <c r="D121" s="11">
        <v>20.8</v>
      </c>
      <c r="E121" s="10">
        <v>845</v>
      </c>
      <c r="F121" s="10">
        <v>0.74849808847624244</v>
      </c>
      <c r="G121" s="10">
        <v>247</v>
      </c>
      <c r="H121" s="10">
        <v>60.15</v>
      </c>
      <c r="I121" s="10">
        <v>42.4</v>
      </c>
      <c r="J121">
        <v>51.25</v>
      </c>
      <c r="K121">
        <v>65.7</v>
      </c>
      <c r="L121">
        <v>90.949999999999989</v>
      </c>
      <c r="M121" t="s">
        <v>104</v>
      </c>
      <c r="N121" t="s">
        <v>79</v>
      </c>
      <c r="O121" s="53">
        <v>8574</v>
      </c>
      <c r="P121">
        <v>26558</v>
      </c>
      <c r="Q121">
        <v>17789</v>
      </c>
      <c r="R121">
        <v>4809</v>
      </c>
      <c r="S121">
        <v>3960</v>
      </c>
      <c r="T121">
        <v>0</v>
      </c>
    </row>
    <row r="122" spans="1:20" ht="17.25">
      <c r="A122" s="9" t="s">
        <v>44</v>
      </c>
      <c r="B122" s="10">
        <v>30.69</v>
      </c>
      <c r="C122" s="54">
        <v>48432</v>
      </c>
      <c r="D122" s="11">
        <v>1569.3</v>
      </c>
      <c r="E122" s="10">
        <v>5636</v>
      </c>
      <c r="F122" s="10">
        <v>0.52945517690471022</v>
      </c>
      <c r="G122" s="10">
        <v>105</v>
      </c>
      <c r="H122" s="10">
        <v>74.400000000000006</v>
      </c>
      <c r="I122" s="10">
        <v>44.2</v>
      </c>
      <c r="J122">
        <v>49.6</v>
      </c>
      <c r="K122">
        <v>86.6</v>
      </c>
      <c r="L122">
        <v>98.1</v>
      </c>
      <c r="M122" t="s">
        <v>26</v>
      </c>
      <c r="N122" t="s">
        <v>27</v>
      </c>
      <c r="O122" s="53">
        <v>48162</v>
      </c>
      <c r="P122">
        <v>2339365</v>
      </c>
      <c r="Q122">
        <v>1858865</v>
      </c>
      <c r="R122">
        <v>310000</v>
      </c>
      <c r="S122">
        <v>10000</v>
      </c>
      <c r="T122">
        <v>160500</v>
      </c>
    </row>
    <row r="123" spans="1:20" ht="17.25">
      <c r="A123" s="9" t="s">
        <v>182</v>
      </c>
      <c r="B123" s="10">
        <v>698.6</v>
      </c>
      <c r="C123" s="54">
        <v>40457</v>
      </c>
      <c r="D123" s="11">
        <v>57.9</v>
      </c>
      <c r="E123" s="10">
        <v>5026</v>
      </c>
      <c r="F123" s="10">
        <v>0.9592555831265509</v>
      </c>
      <c r="G123" s="10">
        <v>226</v>
      </c>
      <c r="H123" s="10">
        <v>50.5</v>
      </c>
      <c r="I123" s="10">
        <v>36</v>
      </c>
      <c r="J123">
        <v>56.9</v>
      </c>
      <c r="K123">
        <v>76.900000000000006</v>
      </c>
      <c r="L123">
        <v>98</v>
      </c>
      <c r="M123" t="s">
        <v>171</v>
      </c>
      <c r="N123" t="s">
        <v>24</v>
      </c>
      <c r="O123" s="53">
        <v>40460</v>
      </c>
      <c r="P123">
        <v>1800000</v>
      </c>
      <c r="Q123">
        <v>1750000</v>
      </c>
      <c r="R123">
        <v>40000</v>
      </c>
      <c r="S123">
        <v>10000</v>
      </c>
      <c r="T123">
        <v>0</v>
      </c>
    </row>
    <row r="124" spans="1:20" ht="17.25">
      <c r="A124" s="9" t="s">
        <v>65</v>
      </c>
      <c r="B124" s="10">
        <v>315.61</v>
      </c>
      <c r="C124" s="54">
        <v>14428</v>
      </c>
      <c r="D124" s="11">
        <v>46</v>
      </c>
      <c r="E124" s="10">
        <v>1642</v>
      </c>
      <c r="F124" s="10">
        <v>0.5898115840893231</v>
      </c>
      <c r="G124" s="10">
        <v>108</v>
      </c>
      <c r="H124" s="10">
        <v>41.8</v>
      </c>
      <c r="I124" s="10">
        <v>24.8</v>
      </c>
      <c r="J124">
        <v>42.4</v>
      </c>
      <c r="K124">
        <v>46</v>
      </c>
      <c r="L124">
        <v>94.4</v>
      </c>
      <c r="M124" t="s">
        <v>26</v>
      </c>
      <c r="N124" t="s">
        <v>24</v>
      </c>
      <c r="O124" s="53">
        <v>14509</v>
      </c>
      <c r="P124">
        <v>223712</v>
      </c>
      <c r="Q124">
        <v>120552</v>
      </c>
      <c r="R124">
        <v>58960</v>
      </c>
      <c r="S124">
        <v>1920</v>
      </c>
      <c r="T124">
        <v>42280</v>
      </c>
    </row>
    <row r="125" spans="1:20" ht="17.25">
      <c r="A125" s="9" t="s">
        <v>298</v>
      </c>
      <c r="B125" s="10">
        <v>1377.5</v>
      </c>
      <c r="C125" s="54">
        <v>23435</v>
      </c>
      <c r="D125" s="11">
        <v>17.100000000000001</v>
      </c>
      <c r="E125" s="10">
        <v>2505</v>
      </c>
      <c r="F125" s="10">
        <v>0.95595281975672686</v>
      </c>
      <c r="G125" s="10">
        <v>119</v>
      </c>
      <c r="H125" s="10" t="s">
        <v>269</v>
      </c>
      <c r="I125" s="10" t="s">
        <v>269</v>
      </c>
      <c r="J125" t="s">
        <v>269</v>
      </c>
      <c r="K125" t="s">
        <v>269</v>
      </c>
      <c r="L125" t="s">
        <v>269</v>
      </c>
      <c r="M125" t="s">
        <v>155</v>
      </c>
      <c r="N125" t="s">
        <v>90</v>
      </c>
      <c r="O125" s="53">
        <v>23601</v>
      </c>
      <c r="P125">
        <v>0</v>
      </c>
      <c r="Q125">
        <v>0</v>
      </c>
      <c r="R125">
        <v>0</v>
      </c>
      <c r="S125">
        <v>0</v>
      </c>
      <c r="T125">
        <v>0</v>
      </c>
    </row>
    <row r="126" spans="1:20" ht="17.25">
      <c r="A126" s="9" t="s">
        <v>74</v>
      </c>
      <c r="B126" s="10">
        <v>1427.81</v>
      </c>
      <c r="C126" s="54">
        <v>166673</v>
      </c>
      <c r="D126" s="11">
        <v>115.9</v>
      </c>
      <c r="E126" s="10">
        <v>22417</v>
      </c>
      <c r="F126" s="10">
        <v>1.1312814303189058</v>
      </c>
      <c r="G126" s="10">
        <v>39</v>
      </c>
      <c r="H126" s="10">
        <v>62.35</v>
      </c>
      <c r="I126" s="10">
        <v>44.8</v>
      </c>
      <c r="J126">
        <v>60.05</v>
      </c>
      <c r="K126">
        <v>68.3</v>
      </c>
      <c r="L126">
        <v>94.05</v>
      </c>
      <c r="M126" t="s">
        <v>70</v>
      </c>
      <c r="N126" t="s">
        <v>75</v>
      </c>
      <c r="O126" s="53">
        <v>165527</v>
      </c>
      <c r="P126">
        <v>0</v>
      </c>
      <c r="Q126">
        <v>0</v>
      </c>
      <c r="R126">
        <v>0</v>
      </c>
      <c r="S126">
        <v>0</v>
      </c>
      <c r="T126">
        <v>0</v>
      </c>
    </row>
    <row r="127" spans="1:20" ht="17.25">
      <c r="A127" s="9" t="s">
        <v>301</v>
      </c>
      <c r="B127" s="10">
        <v>1747.87</v>
      </c>
      <c r="C127" s="54">
        <v>28483</v>
      </c>
      <c r="D127" s="11">
        <v>16.3</v>
      </c>
      <c r="E127" s="10">
        <v>2146</v>
      </c>
      <c r="F127" s="10">
        <v>0.9793537439015767</v>
      </c>
      <c r="G127" s="10">
        <v>261</v>
      </c>
      <c r="H127" s="10" t="s">
        <v>269</v>
      </c>
      <c r="I127" s="10" t="s">
        <v>269</v>
      </c>
      <c r="J127" t="s">
        <v>269</v>
      </c>
      <c r="K127" t="s">
        <v>269</v>
      </c>
      <c r="L127" t="s">
        <v>269</v>
      </c>
      <c r="M127" t="s">
        <v>171</v>
      </c>
      <c r="N127" t="s">
        <v>79</v>
      </c>
      <c r="O127" s="53">
        <v>28433</v>
      </c>
      <c r="P127">
        <v>811200</v>
      </c>
      <c r="Q127">
        <v>800000</v>
      </c>
      <c r="R127">
        <v>10000</v>
      </c>
      <c r="S127">
        <v>1200</v>
      </c>
      <c r="T127">
        <v>0</v>
      </c>
    </row>
    <row r="128" spans="1:20" ht="17.25">
      <c r="A128" s="9" t="s">
        <v>238</v>
      </c>
      <c r="B128" s="10">
        <v>5256.4</v>
      </c>
      <c r="C128" s="54">
        <v>18771</v>
      </c>
      <c r="D128" s="11">
        <v>3.6</v>
      </c>
      <c r="E128" s="10">
        <v>950</v>
      </c>
      <c r="F128" s="10">
        <v>0.92730356133408709</v>
      </c>
      <c r="G128" s="10">
        <v>169</v>
      </c>
      <c r="H128" s="10">
        <v>59.7</v>
      </c>
      <c r="I128" s="10">
        <v>39.5</v>
      </c>
      <c r="J128">
        <v>53.3</v>
      </c>
      <c r="K128">
        <v>71.599999999999994</v>
      </c>
      <c r="L128">
        <v>98.1</v>
      </c>
      <c r="M128" t="s">
        <v>229</v>
      </c>
      <c r="N128" t="s">
        <v>94</v>
      </c>
      <c r="O128" s="53">
        <v>18804</v>
      </c>
      <c r="P128">
        <v>0</v>
      </c>
      <c r="Q128">
        <v>0</v>
      </c>
      <c r="R128">
        <v>0</v>
      </c>
      <c r="S128">
        <v>0</v>
      </c>
      <c r="T128">
        <v>0</v>
      </c>
    </row>
    <row r="129" spans="1:20" ht="17.25">
      <c r="A129" s="9" t="s">
        <v>322</v>
      </c>
      <c r="B129" s="10">
        <v>575.5</v>
      </c>
      <c r="C129" s="54">
        <v>4517</v>
      </c>
      <c r="D129" s="11">
        <v>8</v>
      </c>
      <c r="E129" s="10">
        <v>420</v>
      </c>
      <c r="F129" s="10">
        <v>0.86298459904407865</v>
      </c>
      <c r="G129" s="10">
        <v>271</v>
      </c>
      <c r="H129" s="10" t="s">
        <v>269</v>
      </c>
      <c r="I129" s="10" t="s">
        <v>269</v>
      </c>
      <c r="J129" t="s">
        <v>269</v>
      </c>
      <c r="K129" t="s">
        <v>269</v>
      </c>
      <c r="L129" t="s">
        <v>269</v>
      </c>
      <c r="M129" t="s">
        <v>195</v>
      </c>
      <c r="N129" t="s">
        <v>90</v>
      </c>
      <c r="O129" s="53">
        <v>4604</v>
      </c>
      <c r="P129">
        <v>749705</v>
      </c>
      <c r="Q129">
        <v>717440</v>
      </c>
      <c r="R129">
        <v>26505</v>
      </c>
      <c r="S129">
        <v>760</v>
      </c>
      <c r="T129">
        <v>5000</v>
      </c>
    </row>
    <row r="130" spans="1:20" ht="17.25">
      <c r="A130" s="9" t="s">
        <v>54</v>
      </c>
      <c r="B130" s="10">
        <v>55.49</v>
      </c>
      <c r="C130" s="54">
        <v>24721</v>
      </c>
      <c r="D130" s="11">
        <v>444</v>
      </c>
      <c r="E130" s="10">
        <v>4015</v>
      </c>
      <c r="F130" s="10">
        <v>0.56924159774766847</v>
      </c>
      <c r="G130" s="10">
        <v>7</v>
      </c>
      <c r="H130" s="10">
        <v>74.550000000000011</v>
      </c>
      <c r="I130" s="10">
        <v>32.15</v>
      </c>
      <c r="J130">
        <v>52.45</v>
      </c>
      <c r="K130">
        <v>90.85</v>
      </c>
      <c r="L130">
        <v>99.15</v>
      </c>
      <c r="M130" t="s">
        <v>26</v>
      </c>
      <c r="N130" t="s">
        <v>22</v>
      </c>
      <c r="O130" s="53">
        <v>24638</v>
      </c>
      <c r="P130">
        <v>371402</v>
      </c>
      <c r="Q130">
        <v>305702</v>
      </c>
      <c r="R130">
        <v>4500</v>
      </c>
      <c r="S130">
        <v>54400</v>
      </c>
      <c r="T130">
        <v>6800</v>
      </c>
    </row>
    <row r="131" spans="1:20" ht="17.25">
      <c r="A131" s="9" t="s">
        <v>188</v>
      </c>
      <c r="B131" s="10">
        <v>1490.34</v>
      </c>
      <c r="C131" s="54">
        <v>26353</v>
      </c>
      <c r="D131" s="11">
        <v>17.8</v>
      </c>
      <c r="E131" s="10">
        <v>3028</v>
      </c>
      <c r="F131" s="10">
        <v>1.0812407680945346</v>
      </c>
      <c r="G131" s="10">
        <v>61</v>
      </c>
      <c r="H131" s="10">
        <v>45.55</v>
      </c>
      <c r="I131" s="10">
        <v>40.4</v>
      </c>
      <c r="J131">
        <v>60.8</v>
      </c>
      <c r="K131">
        <v>66.75</v>
      </c>
      <c r="L131">
        <v>95.8</v>
      </c>
      <c r="M131" t="s">
        <v>171</v>
      </c>
      <c r="N131" t="s">
        <v>92</v>
      </c>
      <c r="O131" s="53">
        <v>26497</v>
      </c>
      <c r="P131">
        <v>0</v>
      </c>
      <c r="Q131">
        <v>0</v>
      </c>
      <c r="R131">
        <v>0</v>
      </c>
      <c r="S131">
        <v>0</v>
      </c>
      <c r="T131">
        <v>0</v>
      </c>
    </row>
    <row r="132" spans="1:20" ht="17.25">
      <c r="A132" s="9" t="s">
        <v>101</v>
      </c>
      <c r="B132" s="10">
        <v>2088.39</v>
      </c>
      <c r="C132" s="54">
        <v>79244</v>
      </c>
      <c r="D132" s="11">
        <v>37.799999999999997</v>
      </c>
      <c r="E132" s="10">
        <v>8999</v>
      </c>
      <c r="F132" s="10">
        <v>1.1227724273906119</v>
      </c>
      <c r="G132" s="10">
        <v>57</v>
      </c>
      <c r="H132" s="10">
        <v>59.4</v>
      </c>
      <c r="I132" s="10">
        <v>36.5</v>
      </c>
      <c r="J132">
        <v>55.8</v>
      </c>
      <c r="K132">
        <v>64.099999999999994</v>
      </c>
      <c r="L132">
        <v>97.050000000000011</v>
      </c>
      <c r="M132" t="s">
        <v>70</v>
      </c>
      <c r="N132" t="s">
        <v>102</v>
      </c>
      <c r="O132" s="53">
        <v>78867</v>
      </c>
      <c r="P132">
        <v>2803235</v>
      </c>
      <c r="Q132">
        <v>2682635</v>
      </c>
      <c r="R132">
        <v>72000</v>
      </c>
      <c r="S132">
        <v>21600</v>
      </c>
      <c r="T132">
        <v>27000</v>
      </c>
    </row>
    <row r="133" spans="1:20" ht="17.25">
      <c r="A133" s="9" t="s">
        <v>82</v>
      </c>
      <c r="B133" s="10">
        <v>426.84</v>
      </c>
      <c r="C133" s="54">
        <v>128384</v>
      </c>
      <c r="D133" s="11">
        <v>298.39999999999998</v>
      </c>
      <c r="E133" s="10">
        <v>41666</v>
      </c>
      <c r="F133" s="10">
        <v>1.3160161133490762</v>
      </c>
      <c r="G133" s="10">
        <v>29</v>
      </c>
      <c r="H133" s="10">
        <v>63.65</v>
      </c>
      <c r="I133" s="10">
        <v>49.55</v>
      </c>
      <c r="J133">
        <v>65.25</v>
      </c>
      <c r="K133">
        <v>72.25</v>
      </c>
      <c r="L133">
        <v>96.300000000000011</v>
      </c>
      <c r="M133" t="s">
        <v>70</v>
      </c>
      <c r="N133" t="s">
        <v>22</v>
      </c>
      <c r="O133" s="53">
        <v>127376</v>
      </c>
      <c r="P133">
        <v>10266914</v>
      </c>
      <c r="Q133">
        <v>9990914</v>
      </c>
      <c r="R133">
        <v>276000</v>
      </c>
      <c r="S133">
        <v>0</v>
      </c>
      <c r="T133">
        <v>0</v>
      </c>
    </row>
    <row r="134" spans="1:20" ht="17.25">
      <c r="A134" s="9" t="s">
        <v>248</v>
      </c>
      <c r="B134" s="10">
        <v>5518.14</v>
      </c>
      <c r="C134" s="54">
        <v>12243</v>
      </c>
      <c r="D134" s="11">
        <v>2.2000000000000002</v>
      </c>
      <c r="E134" s="10">
        <v>887</v>
      </c>
      <c r="F134" s="10">
        <v>1.0557306352628959</v>
      </c>
      <c r="G134" s="10">
        <v>279</v>
      </c>
      <c r="H134" s="10">
        <v>61.1</v>
      </c>
      <c r="I134" s="10">
        <v>34</v>
      </c>
      <c r="J134">
        <v>64.3</v>
      </c>
      <c r="K134">
        <v>83.2</v>
      </c>
      <c r="L134">
        <v>99.7</v>
      </c>
      <c r="M134" t="s">
        <v>229</v>
      </c>
      <c r="N134" t="s">
        <v>100</v>
      </c>
      <c r="O134" s="53">
        <v>12264</v>
      </c>
      <c r="P134">
        <v>194000</v>
      </c>
      <c r="Q134">
        <v>185000</v>
      </c>
      <c r="R134">
        <v>6000</v>
      </c>
      <c r="S134">
        <v>3000</v>
      </c>
      <c r="T134">
        <v>0</v>
      </c>
    </row>
    <row r="135" spans="1:20" ht="17.25">
      <c r="A135" s="9" t="s">
        <v>233</v>
      </c>
      <c r="B135" s="10">
        <v>208.44</v>
      </c>
      <c r="C135" s="54">
        <v>14170</v>
      </c>
      <c r="D135" s="11">
        <v>68.400000000000006</v>
      </c>
      <c r="E135" s="10">
        <v>1470</v>
      </c>
      <c r="F135" s="10">
        <v>0.94402156676181415</v>
      </c>
      <c r="G135" s="10">
        <v>80</v>
      </c>
      <c r="H135" s="10">
        <v>62.400000000000006</v>
      </c>
      <c r="I135" s="10">
        <v>43.8</v>
      </c>
      <c r="J135">
        <v>51.5</v>
      </c>
      <c r="K135">
        <v>65.8</v>
      </c>
      <c r="L135">
        <v>92.25</v>
      </c>
      <c r="M135" t="s">
        <v>229</v>
      </c>
      <c r="N135" t="s">
        <v>24</v>
      </c>
      <c r="O135" s="53">
        <v>14266</v>
      </c>
      <c r="P135">
        <v>0</v>
      </c>
      <c r="Q135">
        <v>0</v>
      </c>
      <c r="R135">
        <v>0</v>
      </c>
      <c r="S135">
        <v>0</v>
      </c>
      <c r="T135">
        <v>0</v>
      </c>
    </row>
    <row r="136" spans="1:20" ht="17.25">
      <c r="A136" s="9" t="s">
        <v>20</v>
      </c>
      <c r="B136" s="10">
        <v>156.94999999999999</v>
      </c>
      <c r="C136" s="54">
        <v>357377</v>
      </c>
      <c r="D136" s="11">
        <v>2241.1999999999998</v>
      </c>
      <c r="E136" s="10">
        <v>77782</v>
      </c>
      <c r="F136" s="10">
        <v>1.2413104150147038</v>
      </c>
      <c r="G136" s="10">
        <v>8</v>
      </c>
      <c r="H136" s="10">
        <v>44.5</v>
      </c>
      <c r="I136" s="10">
        <v>46.4</v>
      </c>
      <c r="J136">
        <v>64.8</v>
      </c>
      <c r="K136">
        <v>56.5</v>
      </c>
      <c r="L136">
        <v>89</v>
      </c>
      <c r="M136" t="s">
        <v>21</v>
      </c>
      <c r="N136" t="s">
        <v>22</v>
      </c>
      <c r="O136" s="53">
        <v>351749</v>
      </c>
      <c r="P136">
        <v>40007610</v>
      </c>
      <c r="Q136">
        <v>39763492</v>
      </c>
      <c r="R136">
        <v>56000</v>
      </c>
      <c r="S136">
        <v>34518</v>
      </c>
      <c r="T136">
        <v>153600</v>
      </c>
    </row>
    <row r="137" spans="1:20" ht="17.25">
      <c r="A137" s="9" t="s">
        <v>258</v>
      </c>
      <c r="B137" s="10">
        <v>4085.01</v>
      </c>
      <c r="C137" s="54">
        <v>10258</v>
      </c>
      <c r="D137" s="11">
        <v>2.5</v>
      </c>
      <c r="E137" s="10">
        <v>766</v>
      </c>
      <c r="F137" s="10">
        <v>1.023550019462826</v>
      </c>
      <c r="G137" s="10">
        <v>221</v>
      </c>
      <c r="H137" s="10">
        <v>69.3</v>
      </c>
      <c r="I137" s="10">
        <v>33.6</v>
      </c>
      <c r="J137">
        <v>57.2</v>
      </c>
      <c r="K137">
        <v>82.9</v>
      </c>
      <c r="L137">
        <v>98.1</v>
      </c>
      <c r="M137" t="s">
        <v>253</v>
      </c>
      <c r="N137" t="s">
        <v>92</v>
      </c>
      <c r="O137" s="53">
        <v>10218</v>
      </c>
      <c r="P137">
        <v>156500</v>
      </c>
      <c r="Q137">
        <v>148500</v>
      </c>
      <c r="R137">
        <v>4000</v>
      </c>
      <c r="S137">
        <v>4000</v>
      </c>
      <c r="T137">
        <v>0</v>
      </c>
    </row>
    <row r="138" spans="1:20" ht="17.25">
      <c r="A138" s="9" t="s">
        <v>246</v>
      </c>
      <c r="B138" s="10">
        <v>1598.21</v>
      </c>
      <c r="C138" s="54">
        <v>3033</v>
      </c>
      <c r="D138" s="11">
        <v>1.9</v>
      </c>
      <c r="E138" s="10">
        <v>258</v>
      </c>
      <c r="F138" s="10">
        <v>0.92832764505119458</v>
      </c>
      <c r="G138" s="10">
        <v>266</v>
      </c>
      <c r="H138" s="10">
        <v>58.7</v>
      </c>
      <c r="I138" s="10">
        <v>35.799999999999997</v>
      </c>
      <c r="J138">
        <v>50.9</v>
      </c>
      <c r="K138">
        <v>72.2</v>
      </c>
      <c r="L138">
        <v>98.4</v>
      </c>
      <c r="M138" t="s">
        <v>229</v>
      </c>
      <c r="N138" t="s">
        <v>100</v>
      </c>
      <c r="O138" s="53">
        <v>3034</v>
      </c>
      <c r="P138">
        <v>11400</v>
      </c>
      <c r="Q138">
        <v>11400</v>
      </c>
      <c r="R138">
        <v>0</v>
      </c>
      <c r="S138">
        <v>0</v>
      </c>
      <c r="T138">
        <v>0</v>
      </c>
    </row>
    <row r="139" spans="1:20" ht="14.25" customHeight="1">
      <c r="A139" s="9" t="s">
        <v>181</v>
      </c>
      <c r="B139" s="10">
        <v>602.4</v>
      </c>
      <c r="C139" s="54">
        <v>24768</v>
      </c>
      <c r="D139" s="11">
        <v>41</v>
      </c>
      <c r="E139" s="10">
        <v>2334</v>
      </c>
      <c r="F139" s="10">
        <v>0.85887268696171226</v>
      </c>
      <c r="G139" s="10">
        <v>237</v>
      </c>
      <c r="H139" s="10">
        <v>57</v>
      </c>
      <c r="I139" s="10">
        <v>42.4</v>
      </c>
      <c r="J139">
        <v>55.9</v>
      </c>
      <c r="K139">
        <v>64.2</v>
      </c>
      <c r="L139">
        <v>97.6</v>
      </c>
      <c r="M139" t="s">
        <v>171</v>
      </c>
      <c r="N139" t="s">
        <v>24</v>
      </c>
      <c r="O139" s="53">
        <v>24723</v>
      </c>
      <c r="P139">
        <v>0</v>
      </c>
      <c r="Q139">
        <v>0</v>
      </c>
      <c r="R139">
        <v>0</v>
      </c>
      <c r="S139">
        <v>0</v>
      </c>
      <c r="T139">
        <v>0</v>
      </c>
    </row>
    <row r="140" spans="1:20" ht="17.25">
      <c r="A140" s="9" t="s">
        <v>284</v>
      </c>
      <c r="B140" s="10">
        <v>929.2</v>
      </c>
      <c r="C140" s="54">
        <v>35329</v>
      </c>
      <c r="D140" s="11">
        <v>37.9</v>
      </c>
      <c r="E140" s="10">
        <v>2661</v>
      </c>
      <c r="F140" s="10">
        <v>0.71644763042612503</v>
      </c>
      <c r="G140" s="10">
        <v>153</v>
      </c>
      <c r="H140" s="10" t="s">
        <v>269</v>
      </c>
      <c r="I140" s="10" t="s">
        <v>269</v>
      </c>
      <c r="J140" t="s">
        <v>269</v>
      </c>
      <c r="K140" t="s">
        <v>269</v>
      </c>
      <c r="L140" t="s">
        <v>269</v>
      </c>
      <c r="M140" t="s">
        <v>104</v>
      </c>
      <c r="N140" t="s">
        <v>24</v>
      </c>
      <c r="O140" s="53">
        <v>35201</v>
      </c>
      <c r="P140">
        <v>375000</v>
      </c>
      <c r="Q140">
        <v>368000</v>
      </c>
      <c r="R140">
        <v>7000</v>
      </c>
      <c r="S140">
        <v>0</v>
      </c>
      <c r="T140">
        <v>0</v>
      </c>
    </row>
    <row r="141" spans="1:20" ht="17.25">
      <c r="A141" s="9" t="s">
        <v>200</v>
      </c>
      <c r="B141" s="10">
        <v>517.09</v>
      </c>
      <c r="C141" s="54">
        <v>10166</v>
      </c>
      <c r="D141" s="11">
        <v>20</v>
      </c>
      <c r="E141" s="10">
        <v>2348</v>
      </c>
      <c r="F141" s="10">
        <v>1.2549019607843137</v>
      </c>
      <c r="G141" s="10">
        <v>166</v>
      </c>
      <c r="H141" s="10">
        <v>51.9</v>
      </c>
      <c r="I141" s="10">
        <v>42.55</v>
      </c>
      <c r="J141">
        <v>56.900000000000006</v>
      </c>
      <c r="K141">
        <v>69.599999999999994</v>
      </c>
      <c r="L141">
        <v>88.65</v>
      </c>
      <c r="M141" t="s">
        <v>195</v>
      </c>
      <c r="N141" t="s">
        <v>79</v>
      </c>
      <c r="O141" s="53">
        <v>10320</v>
      </c>
      <c r="P141">
        <v>289901</v>
      </c>
      <c r="Q141">
        <v>215300</v>
      </c>
      <c r="R141">
        <v>16492</v>
      </c>
      <c r="S141">
        <v>10109</v>
      </c>
      <c r="T141">
        <v>48000</v>
      </c>
    </row>
    <row r="142" spans="1:20" ht="17.25">
      <c r="A142" s="9" t="s">
        <v>318</v>
      </c>
      <c r="B142" s="10">
        <v>513.73</v>
      </c>
      <c r="C142" s="54">
        <v>9263</v>
      </c>
      <c r="D142" s="11">
        <v>18</v>
      </c>
      <c r="E142" s="10">
        <v>753</v>
      </c>
      <c r="F142" s="10">
        <v>0.849338146811071</v>
      </c>
      <c r="G142" s="10">
        <v>206</v>
      </c>
      <c r="H142" s="10" t="s">
        <v>269</v>
      </c>
      <c r="I142" s="10" t="s">
        <v>269</v>
      </c>
      <c r="J142" t="s">
        <v>269</v>
      </c>
      <c r="K142" t="s">
        <v>269</v>
      </c>
      <c r="L142" t="s">
        <v>269</v>
      </c>
      <c r="M142" t="s">
        <v>195</v>
      </c>
      <c r="N142" t="s">
        <v>24</v>
      </c>
      <c r="O142" s="53">
        <v>9268</v>
      </c>
      <c r="P142">
        <v>368020</v>
      </c>
      <c r="Q142">
        <v>348270</v>
      </c>
      <c r="R142">
        <v>18565</v>
      </c>
      <c r="S142">
        <v>1185</v>
      </c>
      <c r="T142">
        <v>0</v>
      </c>
    </row>
    <row r="143" spans="1:20" ht="17.25">
      <c r="A143" s="9" t="s">
        <v>112</v>
      </c>
      <c r="B143" s="10">
        <v>546.91999999999996</v>
      </c>
      <c r="C143" s="54">
        <v>28471</v>
      </c>
      <c r="D143" s="11">
        <v>51.7</v>
      </c>
      <c r="E143" s="10">
        <v>5664</v>
      </c>
      <c r="F143" s="10">
        <v>0.95887995485964173</v>
      </c>
      <c r="G143" s="10">
        <v>274</v>
      </c>
      <c r="H143" s="10">
        <v>58.2</v>
      </c>
      <c r="I143" s="10">
        <v>35.799999999999997</v>
      </c>
      <c r="J143">
        <v>69.400000000000006</v>
      </c>
      <c r="K143">
        <v>70.5</v>
      </c>
      <c r="L143">
        <v>95.6</v>
      </c>
      <c r="M143" t="s">
        <v>104</v>
      </c>
      <c r="N143" t="s">
        <v>75</v>
      </c>
      <c r="O143" s="53">
        <v>28269</v>
      </c>
      <c r="P143">
        <v>1502076</v>
      </c>
      <c r="Q143">
        <v>1405287</v>
      </c>
      <c r="R143">
        <v>94275</v>
      </c>
      <c r="S143">
        <v>2514</v>
      </c>
      <c r="T143">
        <v>0</v>
      </c>
    </row>
    <row r="144" spans="1:20" ht="17.25">
      <c r="A144" s="9" t="s">
        <v>263</v>
      </c>
      <c r="B144" s="10">
        <v>2812.47</v>
      </c>
      <c r="C144" s="54">
        <v>20679</v>
      </c>
      <c r="D144" s="11">
        <v>7.3</v>
      </c>
      <c r="E144" s="10">
        <v>2821</v>
      </c>
      <c r="F144" s="10">
        <v>1.1112686038270729</v>
      </c>
      <c r="G144" s="10">
        <v>202</v>
      </c>
      <c r="H144" s="10">
        <v>63.5</v>
      </c>
      <c r="I144" s="10">
        <v>32.200000000000003</v>
      </c>
      <c r="J144">
        <v>46.8</v>
      </c>
      <c r="K144">
        <v>74.900000000000006</v>
      </c>
      <c r="L144">
        <v>98.9</v>
      </c>
      <c r="M144" t="s">
        <v>253</v>
      </c>
      <c r="N144" t="s">
        <v>92</v>
      </c>
      <c r="O144" s="53">
        <v>20670</v>
      </c>
      <c r="P144">
        <v>1305766</v>
      </c>
      <c r="Q144">
        <v>1125266</v>
      </c>
      <c r="R144">
        <v>104500</v>
      </c>
      <c r="S144">
        <v>38000</v>
      </c>
      <c r="T144">
        <v>38000</v>
      </c>
    </row>
    <row r="145" spans="1:20" ht="17.25">
      <c r="A145" s="9" t="s">
        <v>156</v>
      </c>
      <c r="B145" s="10">
        <v>983.01</v>
      </c>
      <c r="C145" s="54">
        <v>43728</v>
      </c>
      <c r="D145" s="11">
        <v>44.4</v>
      </c>
      <c r="E145" s="10">
        <v>2957</v>
      </c>
      <c r="F145" s="10">
        <v>0.78590570719602981</v>
      </c>
      <c r="G145" s="10">
        <v>176</v>
      </c>
      <c r="H145" s="10">
        <v>50</v>
      </c>
      <c r="I145" s="10">
        <v>58.1</v>
      </c>
      <c r="J145">
        <v>64.75</v>
      </c>
      <c r="K145">
        <v>63.45</v>
      </c>
      <c r="L145">
        <v>95.25</v>
      </c>
      <c r="M145" t="s">
        <v>155</v>
      </c>
      <c r="N145" t="s">
        <v>75</v>
      </c>
      <c r="O145" s="53">
        <v>43674</v>
      </c>
      <c r="P145">
        <v>3358595</v>
      </c>
      <c r="Q145">
        <v>3308135</v>
      </c>
      <c r="R145">
        <v>37460</v>
      </c>
      <c r="S145">
        <v>13000</v>
      </c>
      <c r="T145">
        <v>0</v>
      </c>
    </row>
    <row r="146" spans="1:20" ht="17.25">
      <c r="A146" s="9" t="s">
        <v>114</v>
      </c>
      <c r="B146" s="10">
        <v>200.12</v>
      </c>
      <c r="C146" s="54">
        <v>7532</v>
      </c>
      <c r="D146" s="11">
        <v>37.1</v>
      </c>
      <c r="E146" s="10">
        <v>1018</v>
      </c>
      <c r="F146" s="10">
        <v>0.75048409405255878</v>
      </c>
      <c r="G146" s="10">
        <v>216</v>
      </c>
      <c r="H146" s="10">
        <v>62.2</v>
      </c>
      <c r="I146" s="10">
        <v>46.5</v>
      </c>
      <c r="J146">
        <v>42.5</v>
      </c>
      <c r="K146">
        <v>50.7</v>
      </c>
      <c r="L146">
        <v>98.3</v>
      </c>
      <c r="M146" t="s">
        <v>104</v>
      </c>
      <c r="N146" t="s">
        <v>77</v>
      </c>
      <c r="O146" s="53">
        <v>7430</v>
      </c>
      <c r="P146">
        <v>72343</v>
      </c>
      <c r="Q146">
        <v>35843</v>
      </c>
      <c r="R146">
        <v>26000</v>
      </c>
      <c r="S146">
        <v>6000</v>
      </c>
      <c r="T146">
        <v>4500</v>
      </c>
    </row>
    <row r="147" spans="1:20" ht="17.25">
      <c r="A147" s="9" t="s">
        <v>315</v>
      </c>
      <c r="B147" s="10">
        <v>633.99</v>
      </c>
      <c r="C147" s="54">
        <v>10578</v>
      </c>
      <c r="D147" s="11">
        <v>16.7</v>
      </c>
      <c r="E147" s="10">
        <v>1506</v>
      </c>
      <c r="F147" s="10">
        <v>0.79187412865962958</v>
      </c>
      <c r="G147" s="10">
        <v>92</v>
      </c>
      <c r="H147" s="10" t="s">
        <v>269</v>
      </c>
      <c r="I147" s="10" t="s">
        <v>269</v>
      </c>
      <c r="J147" t="s">
        <v>269</v>
      </c>
      <c r="K147" t="s">
        <v>269</v>
      </c>
      <c r="L147" t="s">
        <v>269</v>
      </c>
      <c r="M147" t="s">
        <v>195</v>
      </c>
      <c r="N147" t="s">
        <v>24</v>
      </c>
      <c r="O147" s="53">
        <v>10588</v>
      </c>
      <c r="P147">
        <v>804500</v>
      </c>
      <c r="Q147">
        <v>755500</v>
      </c>
      <c r="R147">
        <v>22500</v>
      </c>
      <c r="S147">
        <v>14500</v>
      </c>
      <c r="T147">
        <v>12000</v>
      </c>
    </row>
    <row r="148" spans="1:20" ht="17.25">
      <c r="A148" s="9" t="s">
        <v>295</v>
      </c>
      <c r="B148" s="10">
        <v>141.58000000000001</v>
      </c>
      <c r="C148" s="54">
        <v>3701</v>
      </c>
      <c r="D148" s="11">
        <v>26</v>
      </c>
      <c r="E148" s="10">
        <v>508</v>
      </c>
      <c r="F148" s="10">
        <v>1.0336081166772353</v>
      </c>
      <c r="G148" s="10">
        <v>217</v>
      </c>
      <c r="H148" s="10" t="s">
        <v>269</v>
      </c>
      <c r="I148" s="10" t="s">
        <v>269</v>
      </c>
      <c r="J148" t="s">
        <v>269</v>
      </c>
      <c r="K148" t="s">
        <v>269</v>
      </c>
      <c r="L148" t="s">
        <v>269</v>
      </c>
      <c r="M148" t="s">
        <v>155</v>
      </c>
      <c r="N148" t="s">
        <v>88</v>
      </c>
      <c r="O148" s="53">
        <v>3680</v>
      </c>
      <c r="P148">
        <v>206562</v>
      </c>
      <c r="Q148">
        <v>184860</v>
      </c>
      <c r="R148">
        <v>15000</v>
      </c>
      <c r="S148">
        <v>4602</v>
      </c>
      <c r="T148">
        <v>2100</v>
      </c>
    </row>
    <row r="149" spans="1:20" ht="17.25">
      <c r="A149" s="9" t="s">
        <v>66</v>
      </c>
      <c r="B149" s="10">
        <v>145.88</v>
      </c>
      <c r="C149" s="54">
        <v>70109</v>
      </c>
      <c r="D149" s="11">
        <v>479.5</v>
      </c>
      <c r="E149" s="10">
        <v>32053</v>
      </c>
      <c r="F149" s="10">
        <v>1.178981147212194</v>
      </c>
      <c r="G149" s="10">
        <v>78</v>
      </c>
      <c r="H149" s="10">
        <v>64.099999999999994</v>
      </c>
      <c r="I149" s="10">
        <v>54.3</v>
      </c>
      <c r="J149">
        <v>65.2</v>
      </c>
      <c r="K149">
        <v>74.599999999999994</v>
      </c>
      <c r="L149">
        <v>95.3</v>
      </c>
      <c r="M149" t="s">
        <v>26</v>
      </c>
      <c r="N149" t="s">
        <v>24</v>
      </c>
      <c r="O149" s="53">
        <v>69943</v>
      </c>
      <c r="P149">
        <v>1430000</v>
      </c>
      <c r="Q149">
        <v>1270000</v>
      </c>
      <c r="R149">
        <v>80000</v>
      </c>
      <c r="S149">
        <v>30000</v>
      </c>
      <c r="T149">
        <v>50000</v>
      </c>
    </row>
    <row r="150" spans="1:20" ht="17.25">
      <c r="A150" s="9" t="s">
        <v>312</v>
      </c>
      <c r="B150" s="10">
        <v>598.67999999999995</v>
      </c>
      <c r="C150" s="54">
        <v>13276</v>
      </c>
      <c r="D150" s="11">
        <v>22.1</v>
      </c>
      <c r="E150" s="10">
        <v>1323</v>
      </c>
      <c r="F150" s="10">
        <v>0.81193638301360882</v>
      </c>
      <c r="G150" s="10">
        <v>86</v>
      </c>
      <c r="H150" s="10" t="s">
        <v>269</v>
      </c>
      <c r="I150" s="10" t="s">
        <v>269</v>
      </c>
      <c r="J150" t="s">
        <v>269</v>
      </c>
      <c r="K150" t="s">
        <v>269</v>
      </c>
      <c r="L150" t="s">
        <v>269</v>
      </c>
      <c r="M150" t="s">
        <v>195</v>
      </c>
      <c r="N150" t="s">
        <v>81</v>
      </c>
      <c r="O150" s="53">
        <v>13258</v>
      </c>
      <c r="P150">
        <v>64400</v>
      </c>
      <c r="Q150">
        <v>50000</v>
      </c>
      <c r="R150">
        <v>7200</v>
      </c>
      <c r="S150">
        <v>7200</v>
      </c>
      <c r="T150">
        <v>0</v>
      </c>
    </row>
    <row r="151" spans="1:20" ht="17.25">
      <c r="A151" s="9" t="s">
        <v>119</v>
      </c>
      <c r="B151" s="10">
        <v>666.36</v>
      </c>
      <c r="C151" s="54">
        <v>15985</v>
      </c>
      <c r="D151" s="11">
        <v>23.6</v>
      </c>
      <c r="E151" s="10">
        <v>1980</v>
      </c>
      <c r="F151" s="10">
        <v>0.75100671140939601</v>
      </c>
      <c r="G151" s="10">
        <v>129</v>
      </c>
      <c r="H151" s="10">
        <v>74.099999999999994</v>
      </c>
      <c r="I151" s="10">
        <v>37.799999999999997</v>
      </c>
      <c r="J151">
        <v>58.5</v>
      </c>
      <c r="K151">
        <v>84.3</v>
      </c>
      <c r="L151">
        <v>98.4</v>
      </c>
      <c r="M151" t="s">
        <v>104</v>
      </c>
      <c r="N151" t="s">
        <v>81</v>
      </c>
      <c r="O151" s="53">
        <v>15722</v>
      </c>
      <c r="P151">
        <v>0</v>
      </c>
      <c r="Q151">
        <v>0</v>
      </c>
      <c r="R151">
        <v>0</v>
      </c>
      <c r="S151">
        <v>0</v>
      </c>
      <c r="T151">
        <v>0</v>
      </c>
    </row>
    <row r="152" spans="1:20" ht="17.25">
      <c r="A152" s="9" t="s">
        <v>42</v>
      </c>
      <c r="B152" s="10">
        <v>94.93</v>
      </c>
      <c r="C152" s="54">
        <v>109486</v>
      </c>
      <c r="D152" s="11">
        <v>1140.0999999999999</v>
      </c>
      <c r="E152" s="10">
        <v>21044</v>
      </c>
      <c r="F152" s="10">
        <v>0.6639596136962248</v>
      </c>
      <c r="G152" s="10">
        <v>14</v>
      </c>
      <c r="H152" s="10">
        <v>69.55</v>
      </c>
      <c r="I152" s="10">
        <v>36.35</v>
      </c>
      <c r="J152">
        <v>47.75</v>
      </c>
      <c r="K152">
        <v>82.449999999999989</v>
      </c>
      <c r="L152">
        <v>97.449999999999989</v>
      </c>
      <c r="M152" t="s">
        <v>26</v>
      </c>
      <c r="N152" t="s">
        <v>27</v>
      </c>
      <c r="O152" s="53">
        <v>108234</v>
      </c>
      <c r="P152">
        <v>5492800</v>
      </c>
      <c r="Q152">
        <v>4872000</v>
      </c>
      <c r="R152">
        <v>500000</v>
      </c>
      <c r="S152">
        <v>20800</v>
      </c>
      <c r="T152">
        <v>100000</v>
      </c>
    </row>
    <row r="153" spans="1:20" ht="17.25">
      <c r="A153" s="9" t="s">
        <v>288</v>
      </c>
      <c r="B153" s="10">
        <v>618.59</v>
      </c>
      <c r="C153" s="54">
        <v>10701</v>
      </c>
      <c r="D153" s="11">
        <v>17.3</v>
      </c>
      <c r="E153" s="10">
        <v>907</v>
      </c>
      <c r="F153" s="10">
        <v>0.72327935222672068</v>
      </c>
      <c r="G153" s="10">
        <v>239</v>
      </c>
      <c r="H153" s="10" t="s">
        <v>269</v>
      </c>
      <c r="I153" s="10" t="s">
        <v>269</v>
      </c>
      <c r="J153" t="s">
        <v>269</v>
      </c>
      <c r="K153" t="s">
        <v>269</v>
      </c>
      <c r="L153" t="s">
        <v>269</v>
      </c>
      <c r="M153" t="s">
        <v>104</v>
      </c>
      <c r="N153" t="s">
        <v>90</v>
      </c>
      <c r="O153" s="53">
        <v>10721</v>
      </c>
      <c r="P153">
        <v>0</v>
      </c>
      <c r="Q153">
        <v>0</v>
      </c>
      <c r="R153">
        <v>0</v>
      </c>
      <c r="S153">
        <v>0</v>
      </c>
      <c r="T153">
        <v>0</v>
      </c>
    </row>
    <row r="154" spans="1:20" ht="17.25">
      <c r="A154" s="9" t="s">
        <v>221</v>
      </c>
      <c r="B154" s="10">
        <v>417.83</v>
      </c>
      <c r="C154" s="54">
        <v>5627</v>
      </c>
      <c r="D154" s="11">
        <v>13.7</v>
      </c>
      <c r="E154" s="10">
        <v>617</v>
      </c>
      <c r="F154" s="10">
        <v>0.72512984418697568</v>
      </c>
      <c r="G154" s="10">
        <v>137</v>
      </c>
      <c r="H154" s="10">
        <v>56.4</v>
      </c>
      <c r="I154" s="10">
        <v>34.299999999999997</v>
      </c>
      <c r="J154">
        <v>38.4</v>
      </c>
      <c r="K154">
        <v>73.2</v>
      </c>
      <c r="L154">
        <v>97.5</v>
      </c>
      <c r="M154" t="s">
        <v>195</v>
      </c>
      <c r="N154" t="s">
        <v>144</v>
      </c>
      <c r="O154" s="53">
        <v>5714</v>
      </c>
      <c r="P154">
        <v>231910</v>
      </c>
      <c r="Q154">
        <v>190750</v>
      </c>
      <c r="R154">
        <v>33660</v>
      </c>
      <c r="S154">
        <v>7500</v>
      </c>
      <c r="T154">
        <v>0</v>
      </c>
    </row>
    <row r="155" spans="1:20" ht="17.25">
      <c r="A155" s="9" t="s">
        <v>227</v>
      </c>
      <c r="B155" s="10">
        <v>1370.06</v>
      </c>
      <c r="C155" s="54">
        <v>9487</v>
      </c>
      <c r="D155" s="11">
        <v>6.9</v>
      </c>
      <c r="E155" s="10">
        <v>587</v>
      </c>
      <c r="F155" s="10">
        <v>0.72440234551195304</v>
      </c>
      <c r="G155" s="10">
        <v>88</v>
      </c>
      <c r="H155" s="10">
        <v>62.8</v>
      </c>
      <c r="I155" s="10">
        <v>36.799999999999997</v>
      </c>
      <c r="J155">
        <v>42.4</v>
      </c>
      <c r="K155">
        <v>75.599999999999994</v>
      </c>
      <c r="L155">
        <v>97.9</v>
      </c>
      <c r="M155" t="s">
        <v>195</v>
      </c>
      <c r="N155" t="s">
        <v>94</v>
      </c>
      <c r="O155" s="53">
        <v>9480</v>
      </c>
      <c r="P155">
        <v>0</v>
      </c>
      <c r="Q155">
        <v>0</v>
      </c>
      <c r="R155">
        <v>0</v>
      </c>
      <c r="S155">
        <v>0</v>
      </c>
      <c r="T155">
        <v>0</v>
      </c>
    </row>
    <row r="156" spans="1:20" ht="17.25">
      <c r="A156" s="9" t="s">
        <v>150</v>
      </c>
      <c r="B156" s="10">
        <v>1230.6600000000001</v>
      </c>
      <c r="C156" s="54">
        <v>7066</v>
      </c>
      <c r="D156" s="11">
        <v>5.8</v>
      </c>
      <c r="E156" s="10">
        <v>434</v>
      </c>
      <c r="F156" s="10">
        <v>0.70005892751915144</v>
      </c>
      <c r="G156" s="10">
        <v>182</v>
      </c>
      <c r="H156" s="10">
        <v>70.199999999999989</v>
      </c>
      <c r="I156" s="10">
        <v>20.149999999999999</v>
      </c>
      <c r="J156">
        <v>37.900000000000006</v>
      </c>
      <c r="K156">
        <v>84.949999999999989</v>
      </c>
      <c r="L156">
        <v>96.9</v>
      </c>
      <c r="M156" t="s">
        <v>104</v>
      </c>
      <c r="N156" t="s">
        <v>100</v>
      </c>
      <c r="O156" s="53">
        <v>7100</v>
      </c>
      <c r="P156">
        <v>0</v>
      </c>
      <c r="Q156">
        <v>0</v>
      </c>
      <c r="R156">
        <v>0</v>
      </c>
      <c r="S156">
        <v>0</v>
      </c>
      <c r="T156">
        <v>0</v>
      </c>
    </row>
    <row r="157" spans="1:20" ht="17.25">
      <c r="A157" s="9" t="s">
        <v>273</v>
      </c>
      <c r="B157" s="10">
        <v>1494.71</v>
      </c>
      <c r="C157" s="54">
        <v>145120</v>
      </c>
      <c r="D157" s="11">
        <v>96.6</v>
      </c>
      <c r="E157" s="10">
        <v>14417</v>
      </c>
      <c r="F157" s="10">
        <v>1.0114213930922953</v>
      </c>
      <c r="G157" s="10">
        <v>138</v>
      </c>
      <c r="H157" s="10" t="s">
        <v>269</v>
      </c>
      <c r="I157" s="10" t="s">
        <v>269</v>
      </c>
      <c r="J157" t="s">
        <v>269</v>
      </c>
      <c r="K157" t="s">
        <v>269</v>
      </c>
      <c r="L157" t="s">
        <v>269</v>
      </c>
      <c r="M157" t="s">
        <v>70</v>
      </c>
      <c r="N157" t="s">
        <v>75</v>
      </c>
      <c r="O157" s="53">
        <v>144458</v>
      </c>
      <c r="P157">
        <v>2308400</v>
      </c>
      <c r="Q157">
        <v>1385040</v>
      </c>
      <c r="R157">
        <v>230840</v>
      </c>
      <c r="S157">
        <v>461680</v>
      </c>
      <c r="T157">
        <v>230840</v>
      </c>
    </row>
    <row r="158" spans="1:20" ht="17.25">
      <c r="A158" s="9" t="s">
        <v>300</v>
      </c>
      <c r="B158" s="10">
        <v>2015.09</v>
      </c>
      <c r="C158" s="54">
        <v>65587</v>
      </c>
      <c r="D158" s="11">
        <v>32.1</v>
      </c>
      <c r="E158" s="10">
        <v>3276</v>
      </c>
      <c r="F158" s="10">
        <v>0.7761425752822072</v>
      </c>
      <c r="G158" s="10">
        <v>50</v>
      </c>
      <c r="H158" s="10" t="s">
        <v>269</v>
      </c>
      <c r="I158" s="10" t="s">
        <v>269</v>
      </c>
      <c r="J158" t="s">
        <v>269</v>
      </c>
      <c r="K158" t="s">
        <v>269</v>
      </c>
      <c r="L158" t="s">
        <v>269</v>
      </c>
      <c r="M158" t="s">
        <v>171</v>
      </c>
      <c r="N158" t="s">
        <v>27</v>
      </c>
      <c r="O158" s="53">
        <v>64762</v>
      </c>
      <c r="P158">
        <v>4624000</v>
      </c>
      <c r="Q158">
        <v>4570000</v>
      </c>
      <c r="R158">
        <v>36000</v>
      </c>
      <c r="S158">
        <v>18000</v>
      </c>
      <c r="T158">
        <v>0</v>
      </c>
    </row>
    <row r="159" spans="1:20" ht="17.25">
      <c r="A159" s="9" t="s">
        <v>329</v>
      </c>
      <c r="B159" s="10">
        <v>1739.13</v>
      </c>
      <c r="C159" s="54">
        <v>3947</v>
      </c>
      <c r="D159" s="11">
        <v>2.2999999999999998</v>
      </c>
      <c r="E159" s="10">
        <v>374</v>
      </c>
      <c r="F159" s="10">
        <v>0.97523709167544781</v>
      </c>
      <c r="G159" s="10">
        <v>190</v>
      </c>
      <c r="H159" s="10" t="s">
        <v>269</v>
      </c>
      <c r="I159" s="10" t="s">
        <v>269</v>
      </c>
      <c r="J159" t="s">
        <v>269</v>
      </c>
      <c r="K159" t="s">
        <v>269</v>
      </c>
      <c r="L159" t="s">
        <v>269</v>
      </c>
      <c r="M159" t="s">
        <v>229</v>
      </c>
      <c r="N159" t="s">
        <v>100</v>
      </c>
      <c r="O159" s="53">
        <v>3971</v>
      </c>
      <c r="P159">
        <v>0</v>
      </c>
      <c r="Q159">
        <v>0</v>
      </c>
      <c r="R159">
        <v>0</v>
      </c>
      <c r="S159">
        <v>0</v>
      </c>
      <c r="T159">
        <v>0</v>
      </c>
    </row>
    <row r="160" spans="1:20" ht="17.25">
      <c r="A160" s="9" t="s">
        <v>159</v>
      </c>
      <c r="B160" s="10">
        <v>1171.72</v>
      </c>
      <c r="C160" s="54">
        <v>20303</v>
      </c>
      <c r="D160" s="11">
        <v>17.3</v>
      </c>
      <c r="E160" s="10">
        <v>2256</v>
      </c>
      <c r="F160" s="10">
        <v>0.87255220166612568</v>
      </c>
      <c r="G160" s="10">
        <v>196</v>
      </c>
      <c r="H160" s="10">
        <v>49.5</v>
      </c>
      <c r="I160" s="10">
        <v>39.4</v>
      </c>
      <c r="J160">
        <v>55.1</v>
      </c>
      <c r="K160">
        <v>71.900000000000006</v>
      </c>
      <c r="L160">
        <v>94.2</v>
      </c>
      <c r="M160" t="s">
        <v>155</v>
      </c>
      <c r="N160" t="s">
        <v>81</v>
      </c>
      <c r="O160" s="53">
        <v>20284</v>
      </c>
      <c r="P160">
        <v>100033</v>
      </c>
      <c r="Q160">
        <v>82901</v>
      </c>
      <c r="R160">
        <v>3560</v>
      </c>
      <c r="S160">
        <v>3156</v>
      </c>
      <c r="T160">
        <v>10416</v>
      </c>
    </row>
    <row r="161" spans="1:20" ht="17.25">
      <c r="A161" s="9" t="s">
        <v>103</v>
      </c>
      <c r="B161" s="10">
        <v>152.68</v>
      </c>
      <c r="C161" s="54">
        <v>11664</v>
      </c>
      <c r="D161" s="11">
        <v>75.3</v>
      </c>
      <c r="E161" s="10">
        <v>1717</v>
      </c>
      <c r="F161" s="10">
        <v>0.54352226720647778</v>
      </c>
      <c r="G161" s="10">
        <v>187</v>
      </c>
      <c r="H161" s="10">
        <v>65.75</v>
      </c>
      <c r="I161" s="10">
        <v>29.549999999999997</v>
      </c>
      <c r="J161">
        <v>41.4</v>
      </c>
      <c r="K161">
        <v>75.199999999999989</v>
      </c>
      <c r="L161">
        <v>95.65</v>
      </c>
      <c r="M161" t="s">
        <v>104</v>
      </c>
      <c r="N161" t="s">
        <v>27</v>
      </c>
      <c r="O161" s="53">
        <v>11500</v>
      </c>
      <c r="P161">
        <v>10578</v>
      </c>
      <c r="Q161">
        <v>10578</v>
      </c>
      <c r="R161">
        <v>0</v>
      </c>
      <c r="S161">
        <v>0</v>
      </c>
      <c r="T161">
        <v>0</v>
      </c>
    </row>
    <row r="162" spans="1:20" ht="17.25">
      <c r="A162" s="9" t="s">
        <v>170</v>
      </c>
      <c r="B162" s="10">
        <v>1418.73</v>
      </c>
      <c r="C162" s="54">
        <v>58021</v>
      </c>
      <c r="D162" s="11">
        <v>40.6</v>
      </c>
      <c r="E162" s="10">
        <v>5414</v>
      </c>
      <c r="F162" s="10">
        <v>0.92658180456757766</v>
      </c>
      <c r="G162" s="10">
        <v>146</v>
      </c>
      <c r="H162" s="10">
        <v>60.05</v>
      </c>
      <c r="I162" s="10">
        <v>35.849999999999994</v>
      </c>
      <c r="J162">
        <v>59.55</v>
      </c>
      <c r="K162">
        <v>65.550000000000011</v>
      </c>
      <c r="L162">
        <v>94.25</v>
      </c>
      <c r="M162" t="s">
        <v>171</v>
      </c>
      <c r="N162" t="s">
        <v>73</v>
      </c>
      <c r="O162" s="53">
        <v>57633</v>
      </c>
      <c r="P162">
        <v>1768400</v>
      </c>
      <c r="Q162">
        <v>1518400</v>
      </c>
      <c r="R162">
        <v>80000</v>
      </c>
      <c r="S162">
        <v>20000</v>
      </c>
      <c r="T162">
        <v>150000</v>
      </c>
    </row>
    <row r="163" spans="1:20" ht="17.25">
      <c r="A163" s="9" t="s">
        <v>47</v>
      </c>
      <c r="B163" s="10">
        <v>357.33</v>
      </c>
      <c r="C163" s="54">
        <v>30043</v>
      </c>
      <c r="D163" s="11">
        <v>82.5</v>
      </c>
      <c r="E163" s="10">
        <v>1782</v>
      </c>
      <c r="F163" s="10">
        <v>0.54252613732692856</v>
      </c>
      <c r="G163" s="10">
        <v>52</v>
      </c>
      <c r="H163" s="10">
        <v>43.6</v>
      </c>
      <c r="I163" s="10">
        <v>35.4</v>
      </c>
      <c r="J163">
        <v>39.700000000000003</v>
      </c>
      <c r="K163">
        <v>58.4</v>
      </c>
      <c r="L163">
        <v>96.6</v>
      </c>
      <c r="M163" t="s">
        <v>26</v>
      </c>
      <c r="N163" t="s">
        <v>27</v>
      </c>
      <c r="O163" s="53">
        <v>29495</v>
      </c>
      <c r="P163">
        <v>979420</v>
      </c>
      <c r="Q163">
        <v>966420</v>
      </c>
      <c r="R163">
        <v>10000</v>
      </c>
      <c r="S163">
        <v>3000</v>
      </c>
      <c r="T163">
        <v>0</v>
      </c>
    </row>
    <row r="164" spans="1:20" ht="17.25">
      <c r="A164" s="9" t="s">
        <v>292</v>
      </c>
      <c r="B164" s="10">
        <v>930.17</v>
      </c>
      <c r="C164" s="54">
        <v>31944</v>
      </c>
      <c r="D164" s="11">
        <v>34.200000000000003</v>
      </c>
      <c r="E164" s="10">
        <v>3705</v>
      </c>
      <c r="F164" s="10">
        <v>0.89888378200919239</v>
      </c>
      <c r="G164" s="10">
        <v>98</v>
      </c>
      <c r="H164" s="10" t="s">
        <v>269</v>
      </c>
      <c r="I164" s="10" t="s">
        <v>269</v>
      </c>
      <c r="J164" t="s">
        <v>269</v>
      </c>
      <c r="K164" t="s">
        <v>269</v>
      </c>
      <c r="L164" t="s">
        <v>269</v>
      </c>
      <c r="M164" t="s">
        <v>155</v>
      </c>
      <c r="N164" t="s">
        <v>77</v>
      </c>
      <c r="O164" s="53">
        <v>31782</v>
      </c>
      <c r="P164">
        <v>266797</v>
      </c>
      <c r="Q164">
        <v>262297</v>
      </c>
      <c r="R164">
        <v>0</v>
      </c>
      <c r="S164">
        <v>4500</v>
      </c>
      <c r="T164">
        <v>0</v>
      </c>
    </row>
    <row r="165" spans="1:20" ht="17.25">
      <c r="A165" s="9" t="s">
        <v>290</v>
      </c>
      <c r="B165" s="10">
        <v>1064.69</v>
      </c>
      <c r="C165" s="54">
        <v>5821</v>
      </c>
      <c r="D165" s="11">
        <v>5.5</v>
      </c>
      <c r="E165" s="10">
        <v>439</v>
      </c>
      <c r="F165" s="10">
        <v>0.76797020484171319</v>
      </c>
      <c r="G165" s="10">
        <v>104</v>
      </c>
      <c r="H165" s="10" t="s">
        <v>269</v>
      </c>
      <c r="I165" s="10" t="s">
        <v>269</v>
      </c>
      <c r="J165" t="s">
        <v>269</v>
      </c>
      <c r="K165" t="s">
        <v>269</v>
      </c>
      <c r="L165" t="s">
        <v>269</v>
      </c>
      <c r="M165" t="s">
        <v>104</v>
      </c>
      <c r="N165" t="s">
        <v>94</v>
      </c>
      <c r="O165" s="53">
        <v>5865</v>
      </c>
      <c r="P165">
        <v>8208</v>
      </c>
      <c r="Q165">
        <v>7524</v>
      </c>
      <c r="R165">
        <v>684</v>
      </c>
      <c r="S165">
        <v>0</v>
      </c>
      <c r="T165">
        <v>0</v>
      </c>
    </row>
    <row r="166" spans="1:20" ht="17.25">
      <c r="A166" s="9" t="s">
        <v>203</v>
      </c>
      <c r="B166" s="10">
        <v>389.76</v>
      </c>
      <c r="C166" s="54">
        <v>13159</v>
      </c>
      <c r="D166" s="11">
        <v>34</v>
      </c>
      <c r="E166" s="10">
        <v>2945</v>
      </c>
      <c r="F166" s="10">
        <v>1.2305061559507524</v>
      </c>
      <c r="G166" s="10">
        <v>44</v>
      </c>
      <c r="H166" s="10">
        <v>53.7</v>
      </c>
      <c r="I166" s="10">
        <v>50.8</v>
      </c>
      <c r="J166">
        <v>68.599999999999994</v>
      </c>
      <c r="K166">
        <v>69.7</v>
      </c>
      <c r="L166">
        <v>93.5</v>
      </c>
      <c r="M166" t="s">
        <v>195</v>
      </c>
      <c r="N166" t="s">
        <v>121</v>
      </c>
      <c r="O166" s="53">
        <v>13263</v>
      </c>
      <c r="P166">
        <v>722643</v>
      </c>
      <c r="Q166">
        <v>674643</v>
      </c>
      <c r="R166">
        <v>42000</v>
      </c>
      <c r="S166">
        <v>4000</v>
      </c>
      <c r="T166">
        <v>2000</v>
      </c>
    </row>
    <row r="167" spans="1:20" ht="17.25">
      <c r="A167" s="9" t="s">
        <v>261</v>
      </c>
      <c r="B167" s="10">
        <v>1730.73</v>
      </c>
      <c r="C167" s="54">
        <v>6934</v>
      </c>
      <c r="D167" s="11">
        <v>4</v>
      </c>
      <c r="E167" s="10">
        <v>622</v>
      </c>
      <c r="F167" s="10">
        <v>0.71929289850655287</v>
      </c>
      <c r="G167" s="10">
        <v>147</v>
      </c>
      <c r="H167" s="10">
        <v>61.5</v>
      </c>
      <c r="I167" s="10">
        <v>25.55</v>
      </c>
      <c r="J167">
        <v>51.9</v>
      </c>
      <c r="K167">
        <v>80.900000000000006</v>
      </c>
      <c r="L167">
        <v>95.25</v>
      </c>
      <c r="M167" t="s">
        <v>253</v>
      </c>
      <c r="N167" t="s">
        <v>92</v>
      </c>
      <c r="O167" s="53">
        <v>6918</v>
      </c>
      <c r="P167">
        <v>61800</v>
      </c>
      <c r="Q167">
        <v>45000</v>
      </c>
      <c r="R167">
        <v>16000</v>
      </c>
      <c r="S167">
        <v>800</v>
      </c>
      <c r="T167">
        <v>0</v>
      </c>
    </row>
    <row r="168" spans="1:20" ht="17.25">
      <c r="A168" s="9" t="s">
        <v>314</v>
      </c>
      <c r="B168" s="10">
        <v>386.5</v>
      </c>
      <c r="C168" s="54">
        <v>15415</v>
      </c>
      <c r="D168" s="11">
        <v>39.700000000000003</v>
      </c>
      <c r="E168" s="10">
        <v>1338</v>
      </c>
      <c r="F168" s="10">
        <v>0.71575946789738021</v>
      </c>
      <c r="G168" s="10">
        <v>116</v>
      </c>
      <c r="H168" s="10" t="s">
        <v>269</v>
      </c>
      <c r="I168" s="10" t="s">
        <v>269</v>
      </c>
      <c r="J168" t="s">
        <v>269</v>
      </c>
      <c r="K168" t="s">
        <v>269</v>
      </c>
      <c r="L168" t="s">
        <v>269</v>
      </c>
      <c r="M168" t="s">
        <v>195</v>
      </c>
      <c r="N168" t="s">
        <v>24</v>
      </c>
      <c r="O168" s="53">
        <v>15345</v>
      </c>
      <c r="P168">
        <v>0</v>
      </c>
      <c r="Q168">
        <v>0</v>
      </c>
      <c r="R168">
        <v>0</v>
      </c>
      <c r="S168">
        <v>0</v>
      </c>
      <c r="T168">
        <v>0</v>
      </c>
    </row>
    <row r="169" spans="1:20" ht="17.25">
      <c r="A169" s="9" t="s">
        <v>313</v>
      </c>
      <c r="B169" s="10">
        <v>575.28</v>
      </c>
      <c r="C169" s="54">
        <v>13238</v>
      </c>
      <c r="D169" s="11">
        <v>23.1</v>
      </c>
      <c r="E169" s="10">
        <v>1596</v>
      </c>
      <c r="F169" s="10">
        <v>0.77920792079207923</v>
      </c>
      <c r="G169" s="10">
        <v>151</v>
      </c>
      <c r="H169" s="10" t="s">
        <v>269</v>
      </c>
      <c r="I169" s="10" t="s">
        <v>269</v>
      </c>
      <c r="J169" t="s">
        <v>269</v>
      </c>
      <c r="K169" t="s">
        <v>269</v>
      </c>
      <c r="L169" t="s">
        <v>269</v>
      </c>
      <c r="M169" t="s">
        <v>195</v>
      </c>
      <c r="N169" t="s">
        <v>22</v>
      </c>
      <c r="O169" s="53">
        <v>13269</v>
      </c>
      <c r="P169">
        <v>488640</v>
      </c>
      <c r="Q169">
        <v>461400</v>
      </c>
      <c r="R169">
        <v>19200</v>
      </c>
      <c r="S169">
        <v>8040</v>
      </c>
      <c r="T169">
        <v>0</v>
      </c>
    </row>
    <row r="170" spans="1:20" ht="17.25">
      <c r="A170" s="9" t="s">
        <v>174</v>
      </c>
      <c r="B170" s="10">
        <v>1045.69</v>
      </c>
      <c r="C170" s="54">
        <v>27028</v>
      </c>
      <c r="D170" s="11">
        <v>26</v>
      </c>
      <c r="E170" s="10">
        <v>3094</v>
      </c>
      <c r="F170" s="10">
        <v>1.0985937139783293</v>
      </c>
      <c r="G170" s="10">
        <v>141</v>
      </c>
      <c r="H170" s="10">
        <v>53.9</v>
      </c>
      <c r="I170" s="10">
        <v>38.299999999999997</v>
      </c>
      <c r="J170">
        <v>52.7</v>
      </c>
      <c r="K170">
        <v>70.099999999999994</v>
      </c>
      <c r="L170">
        <v>96.9</v>
      </c>
      <c r="M170" t="s">
        <v>171</v>
      </c>
      <c r="N170" t="s">
        <v>81</v>
      </c>
      <c r="O170" s="53">
        <v>27220</v>
      </c>
      <c r="P170">
        <v>62231</v>
      </c>
      <c r="Q170">
        <v>55731</v>
      </c>
      <c r="R170">
        <v>5000</v>
      </c>
      <c r="S170">
        <v>1500</v>
      </c>
      <c r="T170">
        <v>0</v>
      </c>
    </row>
    <row r="171" spans="1:20" ht="17.25">
      <c r="A171" s="9" t="s">
        <v>328</v>
      </c>
      <c r="B171" s="10">
        <v>1873.32</v>
      </c>
      <c r="C171" s="54">
        <v>11622</v>
      </c>
      <c r="D171" s="11">
        <v>6.3</v>
      </c>
      <c r="E171" s="10">
        <v>1154</v>
      </c>
      <c r="F171" s="10">
        <v>1.0133382734346055</v>
      </c>
      <c r="G171" s="10">
        <v>249</v>
      </c>
      <c r="H171" s="10" t="s">
        <v>269</v>
      </c>
      <c r="I171" s="10" t="s">
        <v>269</v>
      </c>
      <c r="J171" t="s">
        <v>269</v>
      </c>
      <c r="K171" t="s">
        <v>269</v>
      </c>
      <c r="L171" t="s">
        <v>269</v>
      </c>
      <c r="M171" t="s">
        <v>229</v>
      </c>
      <c r="N171" t="s">
        <v>94</v>
      </c>
      <c r="O171" s="53">
        <v>11711</v>
      </c>
      <c r="P171">
        <v>113620</v>
      </c>
      <c r="Q171">
        <v>76000</v>
      </c>
      <c r="R171">
        <v>34320</v>
      </c>
      <c r="S171">
        <v>3300</v>
      </c>
      <c r="T171">
        <v>0</v>
      </c>
    </row>
    <row r="172" spans="1:20" ht="17.25">
      <c r="A172" s="9" t="s">
        <v>305</v>
      </c>
      <c r="B172" s="10">
        <v>34.97</v>
      </c>
      <c r="C172" s="54">
        <v>12086</v>
      </c>
      <c r="D172" s="11">
        <v>346.9</v>
      </c>
      <c r="E172" s="10">
        <v>2429</v>
      </c>
      <c r="F172" s="10">
        <v>1.0200152497140678</v>
      </c>
      <c r="G172" s="10">
        <v>23</v>
      </c>
      <c r="H172" s="10" t="s">
        <v>269</v>
      </c>
      <c r="I172" s="10" t="s">
        <v>269</v>
      </c>
      <c r="J172" t="s">
        <v>269</v>
      </c>
      <c r="K172" t="s">
        <v>269</v>
      </c>
      <c r="L172" t="s">
        <v>269</v>
      </c>
      <c r="M172" t="s">
        <v>195</v>
      </c>
      <c r="N172" t="s">
        <v>73</v>
      </c>
      <c r="O172" s="53">
        <v>12132</v>
      </c>
      <c r="P172">
        <v>0</v>
      </c>
      <c r="Q172">
        <v>0</v>
      </c>
      <c r="R172">
        <v>0</v>
      </c>
      <c r="S172">
        <v>0</v>
      </c>
      <c r="T172">
        <v>0</v>
      </c>
    </row>
    <row r="173" spans="1:20" ht="17.25">
      <c r="A173" s="9" t="s">
        <v>334</v>
      </c>
      <c r="B173" s="10">
        <v>7839.79</v>
      </c>
      <c r="C173" s="54">
        <v>5883</v>
      </c>
      <c r="D173" s="11">
        <v>0.8</v>
      </c>
      <c r="E173" s="10">
        <v>354</v>
      </c>
      <c r="F173" s="10">
        <v>0.96441539578794477</v>
      </c>
      <c r="G173" s="10">
        <v>207</v>
      </c>
      <c r="H173" s="10" t="s">
        <v>269</v>
      </c>
      <c r="I173" s="10" t="s">
        <v>269</v>
      </c>
      <c r="J173" t="s">
        <v>269</v>
      </c>
      <c r="K173" t="s">
        <v>269</v>
      </c>
      <c r="L173" t="s">
        <v>269</v>
      </c>
      <c r="M173" t="s">
        <v>229</v>
      </c>
      <c r="N173" t="s">
        <v>102</v>
      </c>
      <c r="O173" s="53">
        <v>5973</v>
      </c>
      <c r="P173">
        <v>65000</v>
      </c>
      <c r="Q173">
        <v>50000</v>
      </c>
      <c r="R173">
        <v>7500</v>
      </c>
      <c r="S173">
        <v>2500</v>
      </c>
      <c r="T173">
        <v>5000</v>
      </c>
    </row>
    <row r="174" spans="1:20" ht="17.25">
      <c r="A174" s="9" t="s">
        <v>271</v>
      </c>
      <c r="B174" s="10">
        <v>56.82</v>
      </c>
      <c r="C174" s="54">
        <v>39852</v>
      </c>
      <c r="D174" s="11">
        <v>695.7</v>
      </c>
      <c r="E174" s="10">
        <v>8221</v>
      </c>
      <c r="F174" s="10">
        <v>0.62947665340250847</v>
      </c>
      <c r="G174" s="10">
        <v>96</v>
      </c>
      <c r="H174" s="10" t="s">
        <v>269</v>
      </c>
      <c r="I174" s="10" t="s">
        <v>269</v>
      </c>
      <c r="J174" t="s">
        <v>269</v>
      </c>
      <c r="K174" t="s">
        <v>269</v>
      </c>
      <c r="L174" t="s">
        <v>269</v>
      </c>
      <c r="M174" t="s">
        <v>26</v>
      </c>
      <c r="N174" t="s">
        <v>24</v>
      </c>
      <c r="O174" s="53">
        <v>39529</v>
      </c>
      <c r="P174">
        <v>0</v>
      </c>
      <c r="Q174">
        <v>0</v>
      </c>
      <c r="R174">
        <v>0</v>
      </c>
      <c r="S174">
        <v>0</v>
      </c>
      <c r="T174">
        <v>0</v>
      </c>
    </row>
    <row r="175" spans="1:20" ht="17.25">
      <c r="A175" s="9" t="s">
        <v>127</v>
      </c>
      <c r="B175" s="10">
        <v>158.85</v>
      </c>
      <c r="C175" s="54">
        <v>7442</v>
      </c>
      <c r="D175" s="11">
        <v>47.6</v>
      </c>
      <c r="E175" s="10">
        <v>1677</v>
      </c>
      <c r="F175" s="10">
        <v>1.0845387335261973</v>
      </c>
      <c r="G175" s="10">
        <v>234</v>
      </c>
      <c r="H175" s="10">
        <v>39.35</v>
      </c>
      <c r="I175" s="10">
        <v>48.75</v>
      </c>
      <c r="J175">
        <v>53.3</v>
      </c>
      <c r="K175">
        <v>62.849999999999994</v>
      </c>
      <c r="L175">
        <v>86.75</v>
      </c>
      <c r="M175" t="s">
        <v>104</v>
      </c>
      <c r="N175" t="s">
        <v>22</v>
      </c>
      <c r="O175" s="53">
        <v>7565</v>
      </c>
      <c r="P175">
        <v>655580</v>
      </c>
      <c r="Q175">
        <v>654080</v>
      </c>
      <c r="R175">
        <v>0</v>
      </c>
      <c r="S175">
        <v>1500</v>
      </c>
      <c r="T175">
        <v>0</v>
      </c>
    </row>
    <row r="176" spans="1:20" ht="17.25">
      <c r="A176" s="9" t="s">
        <v>193</v>
      </c>
      <c r="B176" s="10">
        <v>3086.12</v>
      </c>
      <c r="C176" s="54">
        <v>42362</v>
      </c>
      <c r="D176" s="11">
        <v>13.7</v>
      </c>
      <c r="E176" s="10">
        <v>1733</v>
      </c>
      <c r="F176" s="10">
        <v>0.90051907233677797</v>
      </c>
      <c r="G176" s="10">
        <v>175</v>
      </c>
      <c r="H176" s="10">
        <v>65</v>
      </c>
      <c r="I176" s="10">
        <v>33.4</v>
      </c>
      <c r="J176">
        <v>54</v>
      </c>
      <c r="K176">
        <v>80.900000000000006</v>
      </c>
      <c r="L176">
        <v>97.3</v>
      </c>
      <c r="M176" t="s">
        <v>171</v>
      </c>
      <c r="N176" t="s">
        <v>102</v>
      </c>
      <c r="O176" s="53">
        <v>42323</v>
      </c>
      <c r="P176">
        <v>524000</v>
      </c>
      <c r="Q176">
        <v>500000</v>
      </c>
      <c r="R176">
        <v>24000</v>
      </c>
      <c r="S176">
        <v>0</v>
      </c>
      <c r="T176">
        <v>0</v>
      </c>
    </row>
    <row r="177" spans="1:20" ht="17.25">
      <c r="A177" s="9" t="s">
        <v>244</v>
      </c>
      <c r="B177" s="10">
        <v>2510.89</v>
      </c>
      <c r="C177" s="54">
        <v>5174</v>
      </c>
      <c r="D177" s="11">
        <v>2.1</v>
      </c>
      <c r="E177" s="10">
        <v>372</v>
      </c>
      <c r="F177" s="10">
        <v>0.90241935483870972</v>
      </c>
      <c r="G177" s="10">
        <v>287</v>
      </c>
      <c r="H177" s="10">
        <v>72.3</v>
      </c>
      <c r="I177" s="10">
        <v>25</v>
      </c>
      <c r="J177">
        <v>53.8</v>
      </c>
      <c r="K177">
        <v>75.3</v>
      </c>
      <c r="L177">
        <v>98.7</v>
      </c>
      <c r="M177" t="s">
        <v>229</v>
      </c>
      <c r="N177" t="s">
        <v>98</v>
      </c>
      <c r="O177" s="53">
        <v>5210</v>
      </c>
      <c r="P177">
        <v>260625</v>
      </c>
      <c r="Q177">
        <v>248625</v>
      </c>
      <c r="R177">
        <v>10800</v>
      </c>
      <c r="S177">
        <v>1200</v>
      </c>
      <c r="T177">
        <v>0</v>
      </c>
    </row>
    <row r="178" spans="1:20" ht="17.25">
      <c r="A178" s="9" t="s">
        <v>152</v>
      </c>
      <c r="B178" s="10">
        <v>1292.33</v>
      </c>
      <c r="C178" s="54">
        <v>6759</v>
      </c>
      <c r="D178" s="11">
        <v>5.3</v>
      </c>
      <c r="E178" s="10">
        <v>392</v>
      </c>
      <c r="F178" s="10">
        <v>0.71089344018996736</v>
      </c>
      <c r="G178" s="10">
        <v>195</v>
      </c>
      <c r="H178" s="10">
        <v>70.75</v>
      </c>
      <c r="I178" s="10">
        <v>20.6</v>
      </c>
      <c r="J178">
        <v>45.3</v>
      </c>
      <c r="K178">
        <v>88.050000000000011</v>
      </c>
      <c r="L178">
        <v>98.9</v>
      </c>
      <c r="M178" t="s">
        <v>104</v>
      </c>
      <c r="N178" t="s">
        <v>100</v>
      </c>
      <c r="O178" s="53">
        <v>6786</v>
      </c>
      <c r="P178">
        <v>51798</v>
      </c>
      <c r="Q178">
        <v>47089</v>
      </c>
      <c r="R178">
        <v>2355</v>
      </c>
      <c r="S178">
        <v>2354</v>
      </c>
      <c r="T178">
        <v>0</v>
      </c>
    </row>
    <row r="179" spans="1:20" ht="17.25">
      <c r="A179" s="9" t="s">
        <v>204</v>
      </c>
      <c r="B179" s="10">
        <v>825.16</v>
      </c>
      <c r="C179" s="54">
        <v>29169</v>
      </c>
      <c r="D179" s="11">
        <v>35.4</v>
      </c>
      <c r="E179" s="10">
        <v>2889</v>
      </c>
      <c r="F179" s="10">
        <v>0.87433935473692515</v>
      </c>
      <c r="G179" s="10">
        <v>158</v>
      </c>
      <c r="H179" s="10">
        <v>47.849999999999994</v>
      </c>
      <c r="I179" s="10">
        <v>44.3</v>
      </c>
      <c r="J179">
        <v>58.5</v>
      </c>
      <c r="K179">
        <v>60.5</v>
      </c>
      <c r="L179">
        <v>87.1</v>
      </c>
      <c r="M179" t="s">
        <v>195</v>
      </c>
      <c r="N179" t="s">
        <v>121</v>
      </c>
      <c r="O179" s="53">
        <v>29200</v>
      </c>
      <c r="P179">
        <v>58500</v>
      </c>
      <c r="Q179">
        <v>56000</v>
      </c>
      <c r="R179">
        <v>0</v>
      </c>
      <c r="S179">
        <v>2500</v>
      </c>
      <c r="T179">
        <v>0</v>
      </c>
    </row>
    <row r="180" spans="1:20" ht="17.25">
      <c r="A180" s="9" t="s">
        <v>260</v>
      </c>
      <c r="B180" s="10">
        <v>1920.78</v>
      </c>
      <c r="C180" s="54">
        <v>11092</v>
      </c>
      <c r="D180" s="11">
        <v>5.8</v>
      </c>
      <c r="E180" s="10">
        <v>872</v>
      </c>
      <c r="F180" s="10">
        <v>0.81265580057526365</v>
      </c>
      <c r="G180" s="10">
        <v>282</v>
      </c>
      <c r="H180" s="10">
        <v>73.5</v>
      </c>
      <c r="I180" s="10">
        <v>25.5</v>
      </c>
      <c r="J180">
        <v>53.3</v>
      </c>
      <c r="K180">
        <v>85.9</v>
      </c>
      <c r="L180">
        <v>99.2</v>
      </c>
      <c r="M180" t="s">
        <v>253</v>
      </c>
      <c r="N180" t="s">
        <v>92</v>
      </c>
      <c r="O180" s="53">
        <v>11103</v>
      </c>
      <c r="P180">
        <v>265715</v>
      </c>
      <c r="Q180">
        <v>261425</v>
      </c>
      <c r="R180">
        <v>1645</v>
      </c>
      <c r="S180">
        <v>1645</v>
      </c>
      <c r="T180">
        <v>1000</v>
      </c>
    </row>
    <row r="181" spans="1:20" ht="17.25">
      <c r="A181" s="9" t="s">
        <v>145</v>
      </c>
      <c r="B181" s="10">
        <v>1166.8699999999999</v>
      </c>
      <c r="C181" s="54">
        <v>22981</v>
      </c>
      <c r="D181" s="11">
        <v>19.7</v>
      </c>
      <c r="E181" s="10">
        <v>2187</v>
      </c>
      <c r="F181" s="10">
        <v>0.80531463369625389</v>
      </c>
      <c r="G181" s="10">
        <v>101</v>
      </c>
      <c r="H181" s="10">
        <v>63.1</v>
      </c>
      <c r="I181" s="10">
        <v>45.3</v>
      </c>
      <c r="J181">
        <v>60.4</v>
      </c>
      <c r="K181">
        <v>71.8</v>
      </c>
      <c r="L181">
        <v>97.4</v>
      </c>
      <c r="M181" t="s">
        <v>104</v>
      </c>
      <c r="N181" t="s">
        <v>144</v>
      </c>
      <c r="O181" s="53">
        <v>22998</v>
      </c>
      <c r="P181">
        <v>0</v>
      </c>
      <c r="Q181">
        <v>0</v>
      </c>
      <c r="R181">
        <v>0</v>
      </c>
      <c r="S181">
        <v>0</v>
      </c>
      <c r="T181">
        <v>0</v>
      </c>
    </row>
    <row r="182" spans="1:20" ht="17.25">
      <c r="A182" s="9" t="s">
        <v>35</v>
      </c>
      <c r="B182" s="10">
        <v>54.1</v>
      </c>
      <c r="C182" s="54">
        <v>17352</v>
      </c>
      <c r="D182" s="11">
        <v>318.89999999999998</v>
      </c>
      <c r="E182" s="10">
        <v>1685</v>
      </c>
      <c r="F182" s="10">
        <v>0.38239503816793891</v>
      </c>
      <c r="G182" s="10">
        <v>109</v>
      </c>
      <c r="H182" s="10">
        <v>61.45</v>
      </c>
      <c r="I182" s="10">
        <v>44.35</v>
      </c>
      <c r="J182">
        <v>47.849999999999994</v>
      </c>
      <c r="K182">
        <v>74.7</v>
      </c>
      <c r="L182">
        <v>96.6</v>
      </c>
      <c r="M182" t="s">
        <v>26</v>
      </c>
      <c r="N182" t="s">
        <v>27</v>
      </c>
      <c r="O182" s="53">
        <v>17252</v>
      </c>
      <c r="P182">
        <v>84500</v>
      </c>
      <c r="Q182">
        <v>80000</v>
      </c>
      <c r="R182">
        <v>2000</v>
      </c>
      <c r="S182">
        <v>500</v>
      </c>
      <c r="T182">
        <v>2000</v>
      </c>
    </row>
    <row r="183" spans="1:20" ht="17.25">
      <c r="A183" s="9" t="s">
        <v>165</v>
      </c>
      <c r="B183" s="10">
        <v>1165.56</v>
      </c>
      <c r="C183" s="54">
        <v>39098</v>
      </c>
      <c r="D183" s="11">
        <v>33.700000000000003</v>
      </c>
      <c r="E183" s="10">
        <v>4789</v>
      </c>
      <c r="F183" s="10">
        <v>0.97965949317300671</v>
      </c>
      <c r="G183" s="10">
        <v>127</v>
      </c>
      <c r="H183" s="10">
        <v>51.2</v>
      </c>
      <c r="I183" s="10">
        <v>41.9</v>
      </c>
      <c r="J183">
        <v>58.1</v>
      </c>
      <c r="K183">
        <v>56</v>
      </c>
      <c r="L183">
        <v>93.2</v>
      </c>
      <c r="M183" t="s">
        <v>155</v>
      </c>
      <c r="N183" t="s">
        <v>94</v>
      </c>
      <c r="O183" s="53">
        <v>39250</v>
      </c>
      <c r="P183">
        <v>792000</v>
      </c>
      <c r="Q183">
        <v>536000</v>
      </c>
      <c r="R183">
        <v>156000</v>
      </c>
      <c r="S183">
        <v>40000</v>
      </c>
      <c r="T183">
        <v>60000</v>
      </c>
    </row>
    <row r="184" spans="1:20" ht="17.25">
      <c r="A184" s="9" t="s">
        <v>46</v>
      </c>
      <c r="B184" s="10">
        <v>327.66000000000003</v>
      </c>
      <c r="C184" s="54">
        <v>51876</v>
      </c>
      <c r="D184" s="11">
        <v>153.4</v>
      </c>
      <c r="E184" s="10">
        <v>15475</v>
      </c>
      <c r="F184" s="10">
        <v>1.090532107078338</v>
      </c>
      <c r="G184" s="10">
        <v>241</v>
      </c>
      <c r="H184" s="10">
        <v>45.1</v>
      </c>
      <c r="I184" s="10">
        <v>46.2</v>
      </c>
      <c r="J184">
        <v>57.8</v>
      </c>
      <c r="K184">
        <v>54.2</v>
      </c>
      <c r="L184">
        <v>86.35</v>
      </c>
      <c r="M184" t="s">
        <v>26</v>
      </c>
      <c r="N184" t="s">
        <v>27</v>
      </c>
      <c r="O184" s="53">
        <v>50273</v>
      </c>
      <c r="P184">
        <v>0</v>
      </c>
      <c r="Q184">
        <v>0</v>
      </c>
      <c r="R184">
        <v>0</v>
      </c>
      <c r="S184">
        <v>0</v>
      </c>
      <c r="T184">
        <v>0</v>
      </c>
    </row>
    <row r="185" spans="1:20" ht="17.25">
      <c r="A185" s="9" t="s">
        <v>255</v>
      </c>
      <c r="B185" s="10">
        <v>392.29</v>
      </c>
      <c r="C185" s="54">
        <v>19074</v>
      </c>
      <c r="D185" s="11">
        <v>49.1</v>
      </c>
      <c r="E185" s="10">
        <v>1956</v>
      </c>
      <c r="F185" s="10">
        <v>0.91300725931215043</v>
      </c>
      <c r="G185" s="10">
        <v>135</v>
      </c>
      <c r="H185" s="10">
        <v>62.5</v>
      </c>
      <c r="I185" s="10">
        <v>36.9</v>
      </c>
      <c r="J185">
        <v>50.5</v>
      </c>
      <c r="K185">
        <v>78.599999999999994</v>
      </c>
      <c r="L185">
        <v>97.2</v>
      </c>
      <c r="M185" t="s">
        <v>253</v>
      </c>
      <c r="N185" t="s">
        <v>22</v>
      </c>
      <c r="O185" s="53">
        <v>19267</v>
      </c>
      <c r="P185">
        <v>266408</v>
      </c>
      <c r="Q185">
        <v>210863</v>
      </c>
      <c r="R185">
        <v>48345</v>
      </c>
      <c r="S185">
        <v>7200</v>
      </c>
      <c r="T185">
        <v>0</v>
      </c>
    </row>
    <row r="186" spans="1:20" ht="17.25">
      <c r="A186" s="9" t="s">
        <v>125</v>
      </c>
      <c r="B186" s="10">
        <v>491.79</v>
      </c>
      <c r="C186" s="54">
        <v>19547</v>
      </c>
      <c r="D186" s="11">
        <v>39.6</v>
      </c>
      <c r="E186" s="10">
        <v>2209</v>
      </c>
      <c r="F186" s="10">
        <v>0.67255266418835191</v>
      </c>
      <c r="G186" s="10">
        <v>69</v>
      </c>
      <c r="H186" s="10">
        <v>58.25</v>
      </c>
      <c r="I186" s="10">
        <v>47.8</v>
      </c>
      <c r="J186">
        <v>48.65</v>
      </c>
      <c r="K186">
        <v>75.849999999999994</v>
      </c>
      <c r="L186">
        <v>96.65</v>
      </c>
      <c r="M186" t="s">
        <v>104</v>
      </c>
      <c r="N186" t="s">
        <v>22</v>
      </c>
      <c r="O186" s="53">
        <v>19497</v>
      </c>
      <c r="P186">
        <v>194706</v>
      </c>
      <c r="Q186">
        <v>185206</v>
      </c>
      <c r="R186">
        <v>4750</v>
      </c>
      <c r="S186">
        <v>4750</v>
      </c>
      <c r="T186">
        <v>0</v>
      </c>
    </row>
    <row r="187" spans="1:20" ht="17.25">
      <c r="A187" s="9" t="s">
        <v>216</v>
      </c>
      <c r="B187" s="10">
        <v>428.49</v>
      </c>
      <c r="C187" s="54">
        <v>18755</v>
      </c>
      <c r="D187" s="11">
        <v>43.7</v>
      </c>
      <c r="E187" s="10">
        <v>3870</v>
      </c>
      <c r="F187" s="10">
        <v>0.99484026786694479</v>
      </c>
      <c r="G187" s="10">
        <v>240</v>
      </c>
      <c r="H187" s="10">
        <v>52.1</v>
      </c>
      <c r="I187" s="10">
        <v>38.299999999999997</v>
      </c>
      <c r="J187">
        <v>48.6</v>
      </c>
      <c r="K187">
        <v>72.5</v>
      </c>
      <c r="L187">
        <v>90.2</v>
      </c>
      <c r="M187" t="s">
        <v>195</v>
      </c>
      <c r="N187" t="s">
        <v>24</v>
      </c>
      <c r="O187" s="53">
        <v>18732</v>
      </c>
      <c r="P187">
        <v>308400</v>
      </c>
      <c r="Q187">
        <v>278000</v>
      </c>
      <c r="R187">
        <v>20800</v>
      </c>
      <c r="S187">
        <v>6400</v>
      </c>
      <c r="T187">
        <v>3200</v>
      </c>
    </row>
    <row r="188" spans="1:20" ht="17.25">
      <c r="A188" s="9" t="s">
        <v>192</v>
      </c>
      <c r="B188" s="10">
        <v>6802.33</v>
      </c>
      <c r="C188" s="54">
        <v>74402</v>
      </c>
      <c r="D188" s="11">
        <v>10.8</v>
      </c>
      <c r="E188" s="10">
        <v>2495</v>
      </c>
      <c r="F188" s="10">
        <v>1.0000549828178693</v>
      </c>
      <c r="G188" s="10">
        <v>67</v>
      </c>
      <c r="H188" s="10">
        <v>65.8</v>
      </c>
      <c r="I188" s="10">
        <v>27.1</v>
      </c>
      <c r="J188">
        <v>57.7</v>
      </c>
      <c r="K188">
        <v>78.8</v>
      </c>
      <c r="L188">
        <v>96.2</v>
      </c>
      <c r="M188" t="s">
        <v>171</v>
      </c>
      <c r="N188" t="s">
        <v>100</v>
      </c>
      <c r="O188" s="53">
        <v>73393</v>
      </c>
      <c r="P188">
        <v>1939000</v>
      </c>
      <c r="Q188">
        <v>1881000</v>
      </c>
      <c r="R188">
        <v>34800</v>
      </c>
      <c r="S188">
        <v>23200</v>
      </c>
      <c r="T188">
        <v>0</v>
      </c>
    </row>
    <row r="189" spans="1:20" ht="17.25">
      <c r="A189" s="9" t="s">
        <v>219</v>
      </c>
      <c r="B189" s="10">
        <v>659.4</v>
      </c>
      <c r="C189" s="54">
        <v>4402</v>
      </c>
      <c r="D189" s="11">
        <v>6.6</v>
      </c>
      <c r="E189" s="10">
        <v>597</v>
      </c>
      <c r="F189" s="10">
        <v>0.93336858804865153</v>
      </c>
      <c r="G189" s="10">
        <v>213</v>
      </c>
      <c r="H189" s="10">
        <v>69.3</v>
      </c>
      <c r="I189" s="10">
        <v>34.299999999999997</v>
      </c>
      <c r="J189">
        <v>40.6</v>
      </c>
      <c r="K189">
        <v>71</v>
      </c>
      <c r="L189">
        <v>97.3</v>
      </c>
      <c r="M189" t="s">
        <v>195</v>
      </c>
      <c r="N189" t="s">
        <v>144</v>
      </c>
      <c r="O189" s="53">
        <v>4371</v>
      </c>
      <c r="P189">
        <v>249800</v>
      </c>
      <c r="Q189">
        <v>232500</v>
      </c>
      <c r="R189">
        <v>15800</v>
      </c>
      <c r="S189">
        <v>1500</v>
      </c>
      <c r="T189">
        <v>0</v>
      </c>
    </row>
    <row r="190" spans="1:20" ht="17.25">
      <c r="A190" s="9" t="s">
        <v>56</v>
      </c>
      <c r="B190" s="10">
        <v>193.42</v>
      </c>
      <c r="C190" s="54">
        <v>16731</v>
      </c>
      <c r="D190" s="11">
        <v>84.9</v>
      </c>
      <c r="E190" s="10">
        <v>1930</v>
      </c>
      <c r="F190" s="10">
        <v>0.63146713321669579</v>
      </c>
      <c r="G190" s="10">
        <v>71</v>
      </c>
      <c r="H190" s="10">
        <v>57.1</v>
      </c>
      <c r="I190" s="10">
        <v>36.1</v>
      </c>
      <c r="J190">
        <v>44.3</v>
      </c>
      <c r="K190">
        <v>68.400000000000006</v>
      </c>
      <c r="L190">
        <v>96.3</v>
      </c>
      <c r="M190" t="s">
        <v>26</v>
      </c>
      <c r="N190" t="s">
        <v>22</v>
      </c>
      <c r="O190" s="53">
        <v>16419</v>
      </c>
      <c r="P190">
        <v>0</v>
      </c>
      <c r="Q190">
        <v>0</v>
      </c>
      <c r="R190">
        <v>0</v>
      </c>
      <c r="S190">
        <v>0</v>
      </c>
      <c r="T190">
        <v>0</v>
      </c>
    </row>
    <row r="191" spans="1:20" ht="17.25">
      <c r="A191" s="9" t="s">
        <v>183</v>
      </c>
      <c r="B191" s="10">
        <v>673.63</v>
      </c>
      <c r="C191" s="54">
        <v>57463</v>
      </c>
      <c r="D191" s="11">
        <v>84.6</v>
      </c>
      <c r="E191" s="10">
        <v>12936</v>
      </c>
      <c r="F191" s="10">
        <v>1.2305418376573694</v>
      </c>
      <c r="G191" s="10">
        <v>277</v>
      </c>
      <c r="H191" s="10">
        <v>65.599999999999994</v>
      </c>
      <c r="I191" s="10">
        <v>37.6</v>
      </c>
      <c r="J191">
        <v>59.3</v>
      </c>
      <c r="K191">
        <v>76.3</v>
      </c>
      <c r="L191">
        <v>98</v>
      </c>
      <c r="M191" t="s">
        <v>171</v>
      </c>
      <c r="N191" t="s">
        <v>24</v>
      </c>
      <c r="O191" s="53">
        <v>57016</v>
      </c>
      <c r="P191">
        <v>1367000</v>
      </c>
      <c r="Q191">
        <v>1322000</v>
      </c>
      <c r="R191">
        <v>37000</v>
      </c>
      <c r="S191">
        <v>3000</v>
      </c>
      <c r="T191">
        <v>5000</v>
      </c>
    </row>
    <row r="192" spans="1:20" ht="17.25">
      <c r="A192" s="9" t="s">
        <v>224</v>
      </c>
      <c r="B192" s="10">
        <v>947.99</v>
      </c>
      <c r="C192" s="54">
        <v>10922</v>
      </c>
      <c r="D192" s="11">
        <v>11.5</v>
      </c>
      <c r="E192" s="10">
        <v>820</v>
      </c>
      <c r="F192" s="10">
        <v>0.65253381788814857</v>
      </c>
      <c r="G192" s="10">
        <v>142</v>
      </c>
      <c r="H192" s="10">
        <v>71.7</v>
      </c>
      <c r="I192" s="10">
        <v>33.200000000000003</v>
      </c>
      <c r="J192">
        <v>67.400000000000006</v>
      </c>
      <c r="K192">
        <v>82.6</v>
      </c>
      <c r="L192">
        <v>97</v>
      </c>
      <c r="M192" t="s">
        <v>195</v>
      </c>
      <c r="N192" t="s">
        <v>92</v>
      </c>
      <c r="O192" s="53">
        <v>10933</v>
      </c>
      <c r="P192">
        <v>584210</v>
      </c>
      <c r="Q192">
        <v>567360</v>
      </c>
      <c r="R192">
        <v>7500</v>
      </c>
      <c r="S192">
        <v>5100</v>
      </c>
      <c r="T192">
        <v>4250</v>
      </c>
    </row>
    <row r="193" spans="1:20" ht="17.25">
      <c r="A193" s="9" t="s">
        <v>243</v>
      </c>
      <c r="B193" s="10">
        <v>5396.59</v>
      </c>
      <c r="C193" s="54">
        <v>18667</v>
      </c>
      <c r="D193" s="11">
        <v>3.5</v>
      </c>
      <c r="E193" s="10">
        <v>903</v>
      </c>
      <c r="F193" s="10">
        <v>0.96820976911474654</v>
      </c>
      <c r="G193" s="10">
        <v>208</v>
      </c>
      <c r="H193" s="10">
        <v>68.099999999999994</v>
      </c>
      <c r="I193" s="10">
        <v>38.299999999999997</v>
      </c>
      <c r="J193">
        <v>53.9</v>
      </c>
      <c r="K193">
        <v>81.2</v>
      </c>
      <c r="L193">
        <v>96.2</v>
      </c>
      <c r="M193" t="s">
        <v>229</v>
      </c>
      <c r="N193" t="s">
        <v>96</v>
      </c>
      <c r="O193" s="53">
        <v>18814</v>
      </c>
      <c r="P193">
        <v>130000</v>
      </c>
      <c r="Q193">
        <v>90000</v>
      </c>
      <c r="R193">
        <v>20000</v>
      </c>
      <c r="S193">
        <v>20000</v>
      </c>
      <c r="T193">
        <v>0</v>
      </c>
    </row>
    <row r="194" spans="1:20" ht="17.25">
      <c r="A194" s="9" t="s">
        <v>41</v>
      </c>
      <c r="B194" s="10">
        <v>52.61</v>
      </c>
      <c r="C194" s="54">
        <v>76237</v>
      </c>
      <c r="D194" s="11">
        <v>1427.6</v>
      </c>
      <c r="E194" s="10">
        <v>18085</v>
      </c>
      <c r="F194" s="10">
        <v>0.71078208251894293</v>
      </c>
      <c r="G194" s="10">
        <v>24</v>
      </c>
      <c r="H194" s="10">
        <v>63.5</v>
      </c>
      <c r="I194" s="10">
        <v>40.799999999999997</v>
      </c>
      <c r="J194">
        <v>61.5</v>
      </c>
      <c r="K194">
        <v>71</v>
      </c>
      <c r="L194">
        <v>96.9</v>
      </c>
      <c r="M194" t="s">
        <v>26</v>
      </c>
      <c r="N194" t="s">
        <v>27</v>
      </c>
      <c r="O194" s="53">
        <v>75108</v>
      </c>
      <c r="P194">
        <v>3944923</v>
      </c>
      <c r="Q194">
        <v>3844923</v>
      </c>
      <c r="R194">
        <v>0</v>
      </c>
      <c r="S194">
        <v>60000</v>
      </c>
      <c r="T194">
        <v>40000</v>
      </c>
    </row>
    <row r="195" spans="1:20" ht="17.25">
      <c r="A195" s="9" t="s">
        <v>270</v>
      </c>
      <c r="B195" s="10">
        <v>19.27</v>
      </c>
      <c r="C195" s="54">
        <v>85450</v>
      </c>
      <c r="D195" s="11">
        <v>4368.8</v>
      </c>
      <c r="E195" s="10">
        <v>94108</v>
      </c>
      <c r="F195" s="10">
        <v>2.2966613466764438</v>
      </c>
      <c r="G195" s="10">
        <v>64</v>
      </c>
      <c r="H195" s="10" t="s">
        <v>269</v>
      </c>
      <c r="I195" s="10" t="s">
        <v>269</v>
      </c>
      <c r="J195" t="s">
        <v>269</v>
      </c>
      <c r="K195" t="s">
        <v>269</v>
      </c>
      <c r="L195" t="s">
        <v>269</v>
      </c>
      <c r="M195" t="s">
        <v>26</v>
      </c>
      <c r="N195" t="s">
        <v>27</v>
      </c>
      <c r="O195" s="53">
        <v>84187</v>
      </c>
      <c r="P195">
        <v>1438939</v>
      </c>
      <c r="Q195">
        <v>1359965</v>
      </c>
      <c r="R195">
        <v>75554</v>
      </c>
      <c r="S195">
        <v>3420</v>
      </c>
      <c r="T195">
        <v>0</v>
      </c>
    </row>
    <row r="196" spans="1:20" ht="17.25">
      <c r="A196" s="9" t="s">
        <v>339</v>
      </c>
      <c r="B196" s="10">
        <v>7366.62</v>
      </c>
      <c r="C196" s="54">
        <v>2436</v>
      </c>
      <c r="D196" s="11">
        <v>0.3</v>
      </c>
      <c r="E196" s="10">
        <v>134</v>
      </c>
      <c r="F196" s="10">
        <v>0.87661290322580643</v>
      </c>
      <c r="G196" s="10">
        <v>276</v>
      </c>
      <c r="H196" s="10" t="s">
        <v>269</v>
      </c>
      <c r="I196" s="10" t="s">
        <v>269</v>
      </c>
      <c r="J196" t="s">
        <v>269</v>
      </c>
      <c r="K196" t="s">
        <v>269</v>
      </c>
      <c r="L196" t="s">
        <v>269</v>
      </c>
      <c r="M196" t="s">
        <v>253</v>
      </c>
      <c r="N196" t="s">
        <v>100</v>
      </c>
      <c r="O196" s="53">
        <v>2460</v>
      </c>
      <c r="P196">
        <v>0</v>
      </c>
      <c r="Q196">
        <v>0</v>
      </c>
      <c r="R196">
        <v>0</v>
      </c>
      <c r="S196">
        <v>0</v>
      </c>
      <c r="T196">
        <v>0</v>
      </c>
    </row>
    <row r="197" spans="1:20" ht="17.25">
      <c r="A197" s="9" t="s">
        <v>335</v>
      </c>
      <c r="B197" s="10">
        <v>138.19999999999999</v>
      </c>
      <c r="C197" s="54">
        <v>9160</v>
      </c>
      <c r="D197" s="11">
        <v>66</v>
      </c>
      <c r="E197" s="10">
        <v>1058</v>
      </c>
      <c r="F197" s="10">
        <v>0.96156583629893233</v>
      </c>
      <c r="G197" s="10">
        <v>87</v>
      </c>
      <c r="H197" s="10" t="s">
        <v>269</v>
      </c>
      <c r="I197" s="10" t="s">
        <v>269</v>
      </c>
      <c r="J197" t="s">
        <v>269</v>
      </c>
      <c r="K197" t="s">
        <v>269</v>
      </c>
      <c r="L197" t="s">
        <v>269</v>
      </c>
      <c r="M197" t="s">
        <v>253</v>
      </c>
      <c r="N197" t="s">
        <v>24</v>
      </c>
      <c r="O197" s="53">
        <v>9125</v>
      </c>
      <c r="P197">
        <v>1083275</v>
      </c>
      <c r="Q197">
        <v>922675</v>
      </c>
      <c r="R197">
        <v>43520</v>
      </c>
      <c r="S197">
        <v>16480</v>
      </c>
      <c r="T197">
        <v>100600</v>
      </c>
    </row>
    <row r="198" spans="1:20" ht="17.25">
      <c r="A198" s="9" t="s">
        <v>50</v>
      </c>
      <c r="B198" s="10">
        <v>106.81</v>
      </c>
      <c r="C198" s="54">
        <v>26778</v>
      </c>
      <c r="D198" s="11">
        <v>245.7</v>
      </c>
      <c r="E198" s="10">
        <v>4603</v>
      </c>
      <c r="F198" s="10">
        <v>0.5828400031573131</v>
      </c>
      <c r="G198" s="10">
        <v>157</v>
      </c>
      <c r="H198" s="10">
        <v>61.55</v>
      </c>
      <c r="I198" s="10">
        <v>50.5</v>
      </c>
      <c r="J198">
        <v>37.700000000000003</v>
      </c>
      <c r="K198">
        <v>80.699999999999989</v>
      </c>
      <c r="L198">
        <v>97.9</v>
      </c>
      <c r="M198" t="s">
        <v>26</v>
      </c>
      <c r="N198" t="s">
        <v>22</v>
      </c>
      <c r="O198" s="53">
        <v>26242</v>
      </c>
      <c r="P198">
        <v>783800</v>
      </c>
      <c r="Q198">
        <v>700000</v>
      </c>
      <c r="R198">
        <v>49000</v>
      </c>
      <c r="S198">
        <v>34800</v>
      </c>
      <c r="T198">
        <v>0</v>
      </c>
    </row>
    <row r="199" spans="1:20" ht="17.25">
      <c r="A199" s="9" t="s">
        <v>62</v>
      </c>
      <c r="B199" s="10">
        <v>251.83</v>
      </c>
      <c r="C199" s="54">
        <v>27870</v>
      </c>
      <c r="D199" s="11">
        <v>109.4</v>
      </c>
      <c r="E199" s="10">
        <v>6675</v>
      </c>
      <c r="F199" s="10">
        <v>0.94319711027693176</v>
      </c>
      <c r="G199" s="10">
        <v>49</v>
      </c>
      <c r="H199" s="10">
        <v>66.400000000000006</v>
      </c>
      <c r="I199" s="10">
        <v>24.2</v>
      </c>
      <c r="J199">
        <v>43.4</v>
      </c>
      <c r="K199">
        <v>73.900000000000006</v>
      </c>
      <c r="L199">
        <v>98</v>
      </c>
      <c r="M199" t="s">
        <v>26</v>
      </c>
      <c r="N199" t="s">
        <v>24</v>
      </c>
      <c r="O199" s="53">
        <v>27556</v>
      </c>
      <c r="P199">
        <v>481051</v>
      </c>
      <c r="Q199">
        <v>426301</v>
      </c>
      <c r="R199">
        <v>46000</v>
      </c>
      <c r="S199">
        <v>8750</v>
      </c>
      <c r="T199">
        <v>0</v>
      </c>
    </row>
    <row r="200" spans="1:20" ht="17.25">
      <c r="A200" s="9" t="s">
        <v>268</v>
      </c>
      <c r="B200" s="10">
        <v>187.21</v>
      </c>
      <c r="C200" s="54">
        <v>984748</v>
      </c>
      <c r="D200" s="11">
        <v>5228.2</v>
      </c>
      <c r="E200" s="10">
        <v>334177</v>
      </c>
      <c r="F200" s="10">
        <v>1.3672522690895847</v>
      </c>
      <c r="G200" s="10">
        <v>5</v>
      </c>
      <c r="H200" s="10" t="s">
        <v>269</v>
      </c>
      <c r="I200" s="10" t="s">
        <v>269</v>
      </c>
      <c r="J200" t="s">
        <v>269</v>
      </c>
      <c r="K200" t="s">
        <v>269</v>
      </c>
      <c r="L200" t="s">
        <v>269</v>
      </c>
      <c r="M200" t="s">
        <v>21</v>
      </c>
      <c r="N200" t="s">
        <v>27</v>
      </c>
      <c r="O200" s="53">
        <v>978770</v>
      </c>
      <c r="P200">
        <v>67955473</v>
      </c>
      <c r="Q200">
        <v>62810000</v>
      </c>
      <c r="R200">
        <v>3900000</v>
      </c>
      <c r="S200">
        <v>519473</v>
      </c>
      <c r="T200">
        <v>726000</v>
      </c>
    </row>
    <row r="201" spans="1:20" ht="17.25">
      <c r="A201" s="9" t="s">
        <v>320</v>
      </c>
      <c r="B201" s="10">
        <v>391.72</v>
      </c>
      <c r="C201" s="54">
        <v>3882</v>
      </c>
      <c r="D201" s="11">
        <v>10.1</v>
      </c>
      <c r="E201" s="10">
        <v>438</v>
      </c>
      <c r="F201" s="10">
        <v>0.67460317460317465</v>
      </c>
      <c r="G201" s="10">
        <v>281</v>
      </c>
      <c r="H201" s="10" t="s">
        <v>269</v>
      </c>
      <c r="I201" s="10" t="s">
        <v>269</v>
      </c>
      <c r="J201" t="s">
        <v>269</v>
      </c>
      <c r="K201" t="s">
        <v>269</v>
      </c>
      <c r="L201" t="s">
        <v>269</v>
      </c>
      <c r="M201" t="s">
        <v>195</v>
      </c>
      <c r="N201" t="s">
        <v>88</v>
      </c>
      <c r="O201" s="53">
        <v>3948</v>
      </c>
      <c r="P201">
        <v>0</v>
      </c>
      <c r="Q201">
        <v>0</v>
      </c>
      <c r="R201">
        <v>0</v>
      </c>
      <c r="S201">
        <v>0</v>
      </c>
      <c r="T201">
        <v>0</v>
      </c>
    </row>
    <row r="202" spans="1:20" ht="17.25">
      <c r="A202" s="9" t="s">
        <v>265</v>
      </c>
      <c r="B202" s="10">
        <v>7298.86</v>
      </c>
      <c r="C202" s="54">
        <v>5747</v>
      </c>
      <c r="D202" s="11">
        <v>0.8</v>
      </c>
      <c r="E202" s="10">
        <v>258</v>
      </c>
      <c r="F202" s="10">
        <v>0.94852680156194535</v>
      </c>
      <c r="G202" s="10">
        <v>233</v>
      </c>
      <c r="H202" s="10">
        <v>70.900000000000006</v>
      </c>
      <c r="I202" s="10">
        <v>17.899999999999999</v>
      </c>
      <c r="J202">
        <v>44.3</v>
      </c>
      <c r="K202">
        <v>92.1</v>
      </c>
      <c r="L202">
        <v>98.2</v>
      </c>
      <c r="M202" t="s">
        <v>253</v>
      </c>
      <c r="N202" t="s">
        <v>100</v>
      </c>
      <c r="O202" s="53">
        <v>5808</v>
      </c>
      <c r="P202">
        <v>98174</v>
      </c>
      <c r="Q202">
        <v>78568</v>
      </c>
      <c r="R202">
        <v>1678</v>
      </c>
      <c r="S202">
        <v>13928</v>
      </c>
      <c r="T202">
        <v>4000</v>
      </c>
    </row>
    <row r="203" spans="1:20" ht="17.25">
      <c r="A203" s="9" t="s">
        <v>109</v>
      </c>
      <c r="B203" s="10">
        <v>739.34</v>
      </c>
      <c r="C203" s="54">
        <v>38526</v>
      </c>
      <c r="D203" s="11">
        <v>51.6</v>
      </c>
      <c r="E203" s="10">
        <v>2881</v>
      </c>
      <c r="F203" s="10">
        <v>0.69341037893099233</v>
      </c>
      <c r="G203" s="10">
        <v>20</v>
      </c>
      <c r="H203" s="10">
        <v>57</v>
      </c>
      <c r="I203" s="10">
        <v>35.549999999999997</v>
      </c>
      <c r="J203">
        <v>53</v>
      </c>
      <c r="K203">
        <v>66.949999999999989</v>
      </c>
      <c r="L203">
        <v>96.05</v>
      </c>
      <c r="M203" t="s">
        <v>104</v>
      </c>
      <c r="N203" t="s">
        <v>73</v>
      </c>
      <c r="O203" s="53">
        <v>38129</v>
      </c>
      <c r="P203">
        <v>596800</v>
      </c>
      <c r="Q203">
        <v>584800</v>
      </c>
      <c r="R203">
        <v>0</v>
      </c>
      <c r="S203">
        <v>12000</v>
      </c>
      <c r="T203">
        <v>0</v>
      </c>
    </row>
    <row r="204" spans="1:20" ht="17.25">
      <c r="A204" s="9" t="s">
        <v>336</v>
      </c>
      <c r="B204" s="10">
        <v>467.5</v>
      </c>
      <c r="C204" s="54">
        <v>13290</v>
      </c>
      <c r="D204" s="11">
        <v>28.4</v>
      </c>
      <c r="E204" s="10">
        <v>1161</v>
      </c>
      <c r="F204" s="10">
        <v>1.0622332859174966</v>
      </c>
      <c r="G204" s="10">
        <v>22</v>
      </c>
      <c r="H204" s="10" t="s">
        <v>269</v>
      </c>
      <c r="I204" s="10" t="s">
        <v>269</v>
      </c>
      <c r="J204" t="s">
        <v>269</v>
      </c>
      <c r="K204" t="s">
        <v>269</v>
      </c>
      <c r="L204" t="s">
        <v>269</v>
      </c>
      <c r="M204" t="s">
        <v>253</v>
      </c>
      <c r="N204" t="s">
        <v>24</v>
      </c>
      <c r="O204" s="53">
        <v>13277</v>
      </c>
      <c r="P204">
        <v>640725</v>
      </c>
      <c r="Q204">
        <v>546725</v>
      </c>
      <c r="R204">
        <v>84000</v>
      </c>
      <c r="S204">
        <v>10000</v>
      </c>
      <c r="T204">
        <v>0</v>
      </c>
    </row>
    <row r="205" spans="1:20" ht="17.25">
      <c r="A205" s="9" t="s">
        <v>245</v>
      </c>
      <c r="B205" s="10">
        <v>10464.219999999999</v>
      </c>
      <c r="C205" s="54">
        <v>11397</v>
      </c>
      <c r="D205" s="11">
        <v>1.1000000000000001</v>
      </c>
      <c r="E205" s="10">
        <v>526</v>
      </c>
      <c r="F205" s="10">
        <v>0.95716395864106352</v>
      </c>
      <c r="G205" s="10">
        <v>193</v>
      </c>
      <c r="H205" s="10">
        <v>74.099999999999994</v>
      </c>
      <c r="I205" s="10">
        <v>27.3</v>
      </c>
      <c r="J205">
        <v>59.9</v>
      </c>
      <c r="K205">
        <v>86.2</v>
      </c>
      <c r="L205">
        <v>97.8</v>
      </c>
      <c r="M205" t="s">
        <v>229</v>
      </c>
      <c r="N205" t="s">
        <v>98</v>
      </c>
      <c r="O205" s="53">
        <v>11473</v>
      </c>
      <c r="P205">
        <v>245000</v>
      </c>
      <c r="Q205">
        <v>240000</v>
      </c>
      <c r="R205">
        <v>0</v>
      </c>
      <c r="S205">
        <v>0</v>
      </c>
      <c r="T205">
        <v>5000</v>
      </c>
    </row>
    <row r="206" spans="1:20" ht="17.25">
      <c r="A206" s="9" t="s">
        <v>43</v>
      </c>
      <c r="B206" s="10">
        <v>8.68</v>
      </c>
      <c r="C206" s="54">
        <v>54070</v>
      </c>
      <c r="D206" s="11">
        <v>6171</v>
      </c>
      <c r="E206" s="10">
        <v>21001</v>
      </c>
      <c r="F206" s="10">
        <v>0.8609760132340778</v>
      </c>
      <c r="G206" s="10">
        <v>172</v>
      </c>
      <c r="H206" s="10">
        <v>56.7</v>
      </c>
      <c r="I206" s="10">
        <v>46.1</v>
      </c>
      <c r="J206">
        <v>56.25</v>
      </c>
      <c r="K206">
        <v>73.25</v>
      </c>
      <c r="L206">
        <v>91.8</v>
      </c>
      <c r="M206" t="s">
        <v>26</v>
      </c>
      <c r="N206" t="s">
        <v>27</v>
      </c>
      <c r="O206" s="53">
        <v>53564</v>
      </c>
      <c r="P206">
        <v>3388228</v>
      </c>
      <c r="Q206">
        <v>3358228</v>
      </c>
      <c r="R206">
        <v>12000</v>
      </c>
      <c r="S206">
        <v>8000</v>
      </c>
      <c r="T206">
        <v>10000</v>
      </c>
    </row>
    <row r="207" spans="1:20" ht="17.25">
      <c r="A207" s="9" t="s">
        <v>95</v>
      </c>
      <c r="B207" s="10">
        <v>3189.14</v>
      </c>
      <c r="C207" s="54">
        <v>99361</v>
      </c>
      <c r="D207" s="11">
        <v>31.2</v>
      </c>
      <c r="E207" s="10">
        <v>9792</v>
      </c>
      <c r="F207" s="10">
        <v>1.0837619851034936</v>
      </c>
      <c r="G207" s="10">
        <v>70</v>
      </c>
      <c r="H207" s="10">
        <v>57.55</v>
      </c>
      <c r="I207" s="10">
        <v>31.5</v>
      </c>
      <c r="J207">
        <v>51.75</v>
      </c>
      <c r="K207">
        <v>64.7</v>
      </c>
      <c r="L207">
        <v>96.800000000000011</v>
      </c>
      <c r="M207" t="s">
        <v>70</v>
      </c>
      <c r="N207" t="s">
        <v>96</v>
      </c>
      <c r="O207" s="53">
        <v>99383</v>
      </c>
      <c r="P207">
        <v>1951000</v>
      </c>
      <c r="Q207">
        <v>1912000</v>
      </c>
      <c r="R207">
        <v>31000</v>
      </c>
      <c r="S207">
        <v>8000</v>
      </c>
      <c r="T207">
        <v>0</v>
      </c>
    </row>
    <row r="208" spans="1:20" ht="17.25">
      <c r="A208" s="9" t="s">
        <v>234</v>
      </c>
      <c r="B208" s="10">
        <v>1287.98</v>
      </c>
      <c r="C208" s="54">
        <v>13418</v>
      </c>
      <c r="D208" s="11">
        <v>10.4</v>
      </c>
      <c r="E208" s="10">
        <v>1015</v>
      </c>
      <c r="F208" s="10">
        <v>0.87838039743015095</v>
      </c>
      <c r="G208" s="10">
        <v>117</v>
      </c>
      <c r="H208" s="10">
        <v>78.2</v>
      </c>
      <c r="I208" s="10">
        <v>27.4</v>
      </c>
      <c r="J208">
        <v>54.3</v>
      </c>
      <c r="K208">
        <v>85.1</v>
      </c>
      <c r="L208">
        <v>99</v>
      </c>
      <c r="M208" t="s">
        <v>229</v>
      </c>
      <c r="N208" t="s">
        <v>88</v>
      </c>
      <c r="O208" s="53">
        <v>13355</v>
      </c>
      <c r="P208">
        <v>189000</v>
      </c>
      <c r="Q208">
        <v>175000</v>
      </c>
      <c r="R208">
        <v>10000</v>
      </c>
      <c r="S208">
        <v>1000</v>
      </c>
      <c r="T208">
        <v>3000</v>
      </c>
    </row>
    <row r="209" spans="1:20" ht="17.25">
      <c r="A209" s="9" t="s">
        <v>289</v>
      </c>
      <c r="B209" s="10">
        <v>343.91</v>
      </c>
      <c r="C209" s="54">
        <v>10033</v>
      </c>
      <c r="D209" s="11">
        <v>29.4</v>
      </c>
      <c r="E209" s="10">
        <v>1059</v>
      </c>
      <c r="F209" s="10">
        <v>0.64003511852502193</v>
      </c>
      <c r="G209" s="10">
        <v>188</v>
      </c>
      <c r="H209" s="10" t="s">
        <v>269</v>
      </c>
      <c r="I209" s="10" t="s">
        <v>269</v>
      </c>
      <c r="J209" t="s">
        <v>269</v>
      </c>
      <c r="K209" t="s">
        <v>269</v>
      </c>
      <c r="L209" t="s">
        <v>269</v>
      </c>
      <c r="M209" t="s">
        <v>104</v>
      </c>
      <c r="N209" t="s">
        <v>144</v>
      </c>
      <c r="O209" s="53">
        <v>10099</v>
      </c>
      <c r="P209">
        <v>317001</v>
      </c>
      <c r="Q209">
        <v>300000</v>
      </c>
      <c r="R209">
        <v>1</v>
      </c>
      <c r="S209">
        <v>2000</v>
      </c>
      <c r="T209">
        <v>15000</v>
      </c>
    </row>
    <row r="210" spans="1:20" ht="17.25">
      <c r="A210" s="9" t="s">
        <v>282</v>
      </c>
      <c r="B210" s="10">
        <v>386.77</v>
      </c>
      <c r="C210" s="54">
        <v>14466</v>
      </c>
      <c r="D210" s="11">
        <v>37.299999999999997</v>
      </c>
      <c r="E210" s="10">
        <v>1871</v>
      </c>
      <c r="F210" s="10">
        <v>0.612985179957657</v>
      </c>
      <c r="G210" s="10">
        <v>229</v>
      </c>
      <c r="H210" s="10" t="s">
        <v>269</v>
      </c>
      <c r="I210" s="10" t="s">
        <v>269</v>
      </c>
      <c r="J210" t="s">
        <v>269</v>
      </c>
      <c r="K210" t="s">
        <v>269</v>
      </c>
      <c r="L210" t="s">
        <v>269</v>
      </c>
      <c r="M210" t="s">
        <v>104</v>
      </c>
      <c r="N210" t="s">
        <v>22</v>
      </c>
      <c r="O210" s="53">
        <v>14412</v>
      </c>
      <c r="P210">
        <v>499760</v>
      </c>
      <c r="Q210">
        <v>470960</v>
      </c>
      <c r="R210">
        <v>24960</v>
      </c>
      <c r="S210">
        <v>3840</v>
      </c>
      <c r="T210">
        <v>0</v>
      </c>
    </row>
    <row r="211" spans="1:20" ht="17.25">
      <c r="A211" s="9" t="s">
        <v>55</v>
      </c>
      <c r="B211" s="10">
        <v>217.71</v>
      </c>
      <c r="C211" s="54">
        <v>23288</v>
      </c>
      <c r="D211" s="11">
        <v>106.7</v>
      </c>
      <c r="E211" s="10">
        <v>4330</v>
      </c>
      <c r="F211" s="10">
        <v>0.6346560846560847</v>
      </c>
      <c r="G211" s="10">
        <v>46</v>
      </c>
      <c r="H211" s="10">
        <v>60.1</v>
      </c>
      <c r="I211" s="10">
        <v>49.4</v>
      </c>
      <c r="J211">
        <v>53.5</v>
      </c>
      <c r="K211">
        <v>72.3</v>
      </c>
      <c r="L211">
        <v>97.9</v>
      </c>
      <c r="M211" t="s">
        <v>26</v>
      </c>
      <c r="N211" t="s">
        <v>22</v>
      </c>
      <c r="O211" s="53">
        <v>23222</v>
      </c>
      <c r="P211">
        <v>754800</v>
      </c>
      <c r="Q211">
        <v>742000</v>
      </c>
      <c r="R211">
        <v>7700</v>
      </c>
      <c r="S211">
        <v>5100</v>
      </c>
      <c r="T211">
        <v>0</v>
      </c>
    </row>
    <row r="212" spans="1:20" ht="17.25">
      <c r="A212" s="9" t="s">
        <v>285</v>
      </c>
      <c r="B212" s="10">
        <v>919.65</v>
      </c>
      <c r="C212" s="54">
        <v>10816</v>
      </c>
      <c r="D212" s="11">
        <v>11.8</v>
      </c>
      <c r="E212" s="10">
        <v>1480</v>
      </c>
      <c r="F212" s="10">
        <v>0.80827139317705354</v>
      </c>
      <c r="G212" s="10">
        <v>163</v>
      </c>
      <c r="H212" s="10" t="s">
        <v>269</v>
      </c>
      <c r="I212" s="10" t="s">
        <v>269</v>
      </c>
      <c r="J212" t="s">
        <v>269</v>
      </c>
      <c r="K212" t="s">
        <v>269</v>
      </c>
      <c r="L212" t="s">
        <v>269</v>
      </c>
      <c r="M212" t="s">
        <v>104</v>
      </c>
      <c r="N212" t="s">
        <v>24</v>
      </c>
      <c r="O212" s="53">
        <v>10864</v>
      </c>
      <c r="P212">
        <v>0</v>
      </c>
      <c r="Q212">
        <v>0</v>
      </c>
      <c r="R212">
        <v>0</v>
      </c>
      <c r="S212">
        <v>0</v>
      </c>
      <c r="T212">
        <v>0</v>
      </c>
    </row>
    <row r="213" spans="1:20" ht="17.25">
      <c r="A213" s="9" t="s">
        <v>236</v>
      </c>
      <c r="B213" s="10">
        <v>1221.3399999999999</v>
      </c>
      <c r="C213" s="54">
        <v>15242</v>
      </c>
      <c r="D213" s="11">
        <v>12.6</v>
      </c>
      <c r="E213" s="10">
        <v>1354</v>
      </c>
      <c r="F213" s="10">
        <v>0.91399612460873458</v>
      </c>
      <c r="G213" s="10">
        <v>160</v>
      </c>
      <c r="H213" s="10">
        <v>43.85</v>
      </c>
      <c r="I213" s="10">
        <v>28.1</v>
      </c>
      <c r="J213">
        <v>59.099999999999994</v>
      </c>
      <c r="K213">
        <v>59.1</v>
      </c>
      <c r="L213">
        <v>93.75</v>
      </c>
      <c r="M213" t="s">
        <v>229</v>
      </c>
      <c r="N213" t="s">
        <v>88</v>
      </c>
      <c r="O213" s="53">
        <v>15396</v>
      </c>
      <c r="P213">
        <v>147400</v>
      </c>
      <c r="Q213">
        <v>125000</v>
      </c>
      <c r="R213">
        <v>20000</v>
      </c>
      <c r="S213">
        <v>2400</v>
      </c>
      <c r="T213">
        <v>0</v>
      </c>
    </row>
    <row r="214" spans="1:20" ht="17.25">
      <c r="A214" s="9" t="s">
        <v>147</v>
      </c>
      <c r="B214" s="10">
        <v>570.30999999999995</v>
      </c>
      <c r="C214" s="54">
        <v>11271</v>
      </c>
      <c r="D214" s="11">
        <v>19.7</v>
      </c>
      <c r="E214" s="10">
        <v>1181</v>
      </c>
      <c r="F214" s="10">
        <v>0.65975254730713251</v>
      </c>
      <c r="G214" s="10">
        <v>131</v>
      </c>
      <c r="H214" s="10">
        <v>73.849999999999994</v>
      </c>
      <c r="I214" s="10">
        <v>26.75</v>
      </c>
      <c r="J214">
        <v>49.650000000000006</v>
      </c>
      <c r="K214">
        <v>76.400000000000006</v>
      </c>
      <c r="L214">
        <v>98.75</v>
      </c>
      <c r="M214" t="s">
        <v>104</v>
      </c>
      <c r="N214" t="s">
        <v>92</v>
      </c>
      <c r="O214" s="53">
        <v>11242</v>
      </c>
      <c r="P214">
        <v>316348</v>
      </c>
      <c r="Q214">
        <v>250028</v>
      </c>
      <c r="R214">
        <v>37440</v>
      </c>
      <c r="S214">
        <v>28880</v>
      </c>
      <c r="T214">
        <v>0</v>
      </c>
    </row>
    <row r="215" spans="1:20" ht="17.25">
      <c r="A215" s="9" t="s">
        <v>197</v>
      </c>
      <c r="B215" s="10">
        <v>678.95</v>
      </c>
      <c r="C215" s="54">
        <v>11771</v>
      </c>
      <c r="D215" s="11">
        <v>17.2</v>
      </c>
      <c r="E215" s="10">
        <v>1180</v>
      </c>
      <c r="F215" s="10">
        <v>0.9034545454545454</v>
      </c>
      <c r="G215" s="10">
        <v>112</v>
      </c>
      <c r="H215" s="10">
        <v>62.8</v>
      </c>
      <c r="I215" s="10">
        <v>38</v>
      </c>
      <c r="J215">
        <v>55.5</v>
      </c>
      <c r="K215">
        <v>80.8</v>
      </c>
      <c r="L215">
        <v>98.8</v>
      </c>
      <c r="M215" t="s">
        <v>195</v>
      </c>
      <c r="N215" t="s">
        <v>77</v>
      </c>
      <c r="O215" s="53">
        <v>11709</v>
      </c>
      <c r="P215">
        <v>50000</v>
      </c>
      <c r="Q215">
        <v>50000</v>
      </c>
      <c r="R215">
        <v>0</v>
      </c>
      <c r="S215">
        <v>0</v>
      </c>
      <c r="T215">
        <v>0</v>
      </c>
    </row>
    <row r="216" spans="1:20" ht="17.25">
      <c r="A216" s="9" t="s">
        <v>239</v>
      </c>
      <c r="B216" s="10">
        <v>1059.42</v>
      </c>
      <c r="C216" s="54">
        <v>25258</v>
      </c>
      <c r="D216" s="11">
        <v>24</v>
      </c>
      <c r="E216" s="10">
        <v>1637</v>
      </c>
      <c r="F216" s="10">
        <v>0.95262634481511621</v>
      </c>
      <c r="G216" s="10">
        <v>26</v>
      </c>
      <c r="H216" s="10">
        <v>51.9</v>
      </c>
      <c r="I216" s="10">
        <v>38.9</v>
      </c>
      <c r="J216">
        <v>56.8</v>
      </c>
      <c r="K216">
        <v>64.5</v>
      </c>
      <c r="L216">
        <v>91.3</v>
      </c>
      <c r="M216" t="s">
        <v>229</v>
      </c>
      <c r="N216" t="s">
        <v>94</v>
      </c>
      <c r="O216" s="53">
        <v>25446</v>
      </c>
      <c r="P216">
        <v>844887</v>
      </c>
      <c r="Q216">
        <v>780000</v>
      </c>
      <c r="R216">
        <v>40887</v>
      </c>
      <c r="S216">
        <v>14000</v>
      </c>
      <c r="T216">
        <v>10000</v>
      </c>
    </row>
    <row r="217" spans="1:20" ht="17.25">
      <c r="A217" s="9" t="s">
        <v>280</v>
      </c>
      <c r="B217" s="10">
        <v>673.46</v>
      </c>
      <c r="C217" s="54">
        <v>14834</v>
      </c>
      <c r="D217" s="11">
        <v>21.8</v>
      </c>
      <c r="E217" s="10">
        <v>1717</v>
      </c>
      <c r="F217" s="10">
        <v>0.65283501492113116</v>
      </c>
      <c r="G217" s="10">
        <v>84</v>
      </c>
      <c r="H217" s="10" t="s">
        <v>269</v>
      </c>
      <c r="I217" s="10" t="s">
        <v>269</v>
      </c>
      <c r="J217" t="s">
        <v>269</v>
      </c>
      <c r="K217" t="s">
        <v>269</v>
      </c>
      <c r="L217" t="s">
        <v>269</v>
      </c>
      <c r="M217" t="s">
        <v>104</v>
      </c>
      <c r="N217" t="s">
        <v>75</v>
      </c>
      <c r="O217" s="53">
        <v>14673</v>
      </c>
      <c r="P217">
        <v>99000</v>
      </c>
      <c r="Q217">
        <v>84000</v>
      </c>
      <c r="R217">
        <v>10000</v>
      </c>
      <c r="S217">
        <v>5000</v>
      </c>
      <c r="T217">
        <v>0</v>
      </c>
    </row>
    <row r="218" spans="1:20" ht="17.25">
      <c r="A218" s="9" t="s">
        <v>69</v>
      </c>
      <c r="B218" s="10">
        <v>524</v>
      </c>
      <c r="C218" s="54">
        <v>102426</v>
      </c>
      <c r="D218" s="11">
        <v>193.1</v>
      </c>
      <c r="E218" s="10">
        <v>25755</v>
      </c>
      <c r="F218" s="10">
        <v>1.1415164698570541</v>
      </c>
      <c r="G218" s="10">
        <v>113</v>
      </c>
      <c r="H218" s="10">
        <v>28.7</v>
      </c>
      <c r="I218" s="10">
        <v>41.9</v>
      </c>
      <c r="J218">
        <v>59.9</v>
      </c>
      <c r="K218">
        <v>48.8</v>
      </c>
      <c r="L218">
        <v>88.6</v>
      </c>
      <c r="M218" t="s">
        <v>70</v>
      </c>
      <c r="N218" t="s">
        <v>27</v>
      </c>
      <c r="O218" s="53">
        <v>101209</v>
      </c>
      <c r="P218">
        <v>9766651</v>
      </c>
      <c r="Q218">
        <v>9761851</v>
      </c>
      <c r="R218">
        <v>0</v>
      </c>
      <c r="S218">
        <v>4800</v>
      </c>
      <c r="T218">
        <v>0</v>
      </c>
    </row>
    <row r="219" spans="1:20" ht="17.25">
      <c r="A219" s="9" t="s">
        <v>120</v>
      </c>
      <c r="B219" s="10">
        <v>185.26</v>
      </c>
      <c r="C219" s="54">
        <v>17514</v>
      </c>
      <c r="D219" s="11">
        <v>94.7</v>
      </c>
      <c r="E219" s="10">
        <v>2214</v>
      </c>
      <c r="F219" s="10">
        <v>0.82146755609460276</v>
      </c>
      <c r="G219" s="10">
        <v>45</v>
      </c>
      <c r="H219" s="10">
        <v>59</v>
      </c>
      <c r="I219" s="10">
        <v>41.9</v>
      </c>
      <c r="J219">
        <v>53.7</v>
      </c>
      <c r="K219">
        <v>76.599999999999994</v>
      </c>
      <c r="L219">
        <v>95.6</v>
      </c>
      <c r="M219" t="s">
        <v>104</v>
      </c>
      <c r="N219" t="s">
        <v>121</v>
      </c>
      <c r="O219" s="53">
        <v>17540</v>
      </c>
      <c r="P219">
        <v>1290473</v>
      </c>
      <c r="Q219">
        <v>1260073</v>
      </c>
      <c r="R219">
        <v>14400</v>
      </c>
      <c r="S219">
        <v>16000</v>
      </c>
      <c r="T219">
        <v>0</v>
      </c>
    </row>
    <row r="220" spans="1:20" ht="17.25">
      <c r="A220" s="9" t="s">
        <v>256</v>
      </c>
      <c r="B220" s="10">
        <v>917.18</v>
      </c>
      <c r="C220" s="54">
        <v>13013</v>
      </c>
      <c r="D220" s="11">
        <v>14.1</v>
      </c>
      <c r="E220" s="10">
        <v>1352</v>
      </c>
      <c r="F220" s="10">
        <v>0.90316269970655361</v>
      </c>
      <c r="G220" s="10">
        <v>54</v>
      </c>
      <c r="H220" s="10">
        <v>70.599999999999994</v>
      </c>
      <c r="I220" s="10">
        <v>24.2</v>
      </c>
      <c r="J220">
        <v>56.7</v>
      </c>
      <c r="K220">
        <v>89.4</v>
      </c>
      <c r="L220">
        <v>98.4</v>
      </c>
      <c r="M220" t="s">
        <v>253</v>
      </c>
      <c r="N220" t="s">
        <v>24</v>
      </c>
      <c r="O220" s="53">
        <v>12965</v>
      </c>
      <c r="P220">
        <v>376445</v>
      </c>
      <c r="Q220">
        <v>324485</v>
      </c>
      <c r="R220">
        <v>50960</v>
      </c>
      <c r="S220">
        <v>1000</v>
      </c>
      <c r="T220">
        <v>0</v>
      </c>
    </row>
    <row r="221" spans="1:20" ht="17.25">
      <c r="A221" s="9" t="s">
        <v>214</v>
      </c>
      <c r="B221" s="10">
        <v>219.8</v>
      </c>
      <c r="C221" s="54">
        <v>11399</v>
      </c>
      <c r="D221" s="11">
        <v>51.3</v>
      </c>
      <c r="E221" s="10">
        <v>1304</v>
      </c>
      <c r="F221" s="10">
        <v>0.72680313755500292</v>
      </c>
      <c r="G221" s="10">
        <v>269</v>
      </c>
      <c r="H221" s="10">
        <v>60.6</v>
      </c>
      <c r="I221" s="10">
        <v>38.6</v>
      </c>
      <c r="J221">
        <v>52.2</v>
      </c>
      <c r="K221">
        <v>72.5</v>
      </c>
      <c r="L221">
        <v>92.1</v>
      </c>
      <c r="M221" t="s">
        <v>195</v>
      </c>
      <c r="N221" t="s">
        <v>24</v>
      </c>
      <c r="O221" s="53">
        <v>11281</v>
      </c>
      <c r="P221">
        <v>107800</v>
      </c>
      <c r="Q221">
        <v>98200</v>
      </c>
      <c r="R221">
        <v>6400</v>
      </c>
      <c r="S221">
        <v>3200</v>
      </c>
      <c r="T221">
        <v>0</v>
      </c>
    </row>
    <row r="222" spans="1:20" ht="17.25">
      <c r="A222" s="9" t="s">
        <v>218</v>
      </c>
      <c r="B222" s="10">
        <v>517.96</v>
      </c>
      <c r="C222" s="54">
        <v>12839</v>
      </c>
      <c r="D222" s="11">
        <v>24.8</v>
      </c>
      <c r="E222" s="10">
        <v>1169</v>
      </c>
      <c r="F222" s="10">
        <v>0.84202944942381563</v>
      </c>
      <c r="G222" s="10">
        <v>227</v>
      </c>
      <c r="H222" s="10">
        <v>52.7</v>
      </c>
      <c r="I222" s="10">
        <v>39.799999999999997</v>
      </c>
      <c r="J222">
        <v>54.4</v>
      </c>
      <c r="K222">
        <v>68.2</v>
      </c>
      <c r="L222">
        <v>97.5</v>
      </c>
      <c r="M222" t="s">
        <v>195</v>
      </c>
      <c r="N222" t="s">
        <v>24</v>
      </c>
      <c r="O222" s="53">
        <v>12825</v>
      </c>
      <c r="P222">
        <v>0</v>
      </c>
      <c r="Q222">
        <v>0</v>
      </c>
      <c r="R222">
        <v>0</v>
      </c>
      <c r="S222">
        <v>0</v>
      </c>
      <c r="T222">
        <v>0</v>
      </c>
    </row>
    <row r="223" spans="1:20" ht="17.25">
      <c r="A223" s="9" t="s">
        <v>277</v>
      </c>
      <c r="B223" s="10">
        <v>1540</v>
      </c>
      <c r="C223" s="54">
        <v>21406</v>
      </c>
      <c r="D223" s="11">
        <v>14</v>
      </c>
      <c r="E223" s="10">
        <v>1902</v>
      </c>
      <c r="F223" s="10">
        <v>0.75921131248755225</v>
      </c>
      <c r="G223" s="10">
        <v>9</v>
      </c>
      <c r="H223" s="10" t="s">
        <v>269</v>
      </c>
      <c r="I223" s="10" t="s">
        <v>269</v>
      </c>
      <c r="J223" t="s">
        <v>269</v>
      </c>
      <c r="K223" t="s">
        <v>269</v>
      </c>
      <c r="L223" t="s">
        <v>269</v>
      </c>
      <c r="M223" t="s">
        <v>104</v>
      </c>
      <c r="N223" t="s">
        <v>49</v>
      </c>
      <c r="O223" s="53">
        <v>21485</v>
      </c>
      <c r="P223">
        <v>0</v>
      </c>
      <c r="Q223">
        <v>0</v>
      </c>
      <c r="R223">
        <v>0</v>
      </c>
      <c r="S223">
        <v>0</v>
      </c>
      <c r="T223">
        <v>0</v>
      </c>
    </row>
    <row r="224" spans="1:20" ht="17.25">
      <c r="A224" s="9" t="s">
        <v>148</v>
      </c>
      <c r="B224" s="10">
        <v>783.16</v>
      </c>
      <c r="C224" s="54">
        <v>17754</v>
      </c>
      <c r="D224" s="11">
        <v>22.9</v>
      </c>
      <c r="E224" s="10">
        <v>2509</v>
      </c>
      <c r="F224" s="10">
        <v>0.70353267143846687</v>
      </c>
      <c r="G224" s="10">
        <v>228</v>
      </c>
      <c r="H224" s="10">
        <v>68.150000000000006</v>
      </c>
      <c r="I224" s="10">
        <v>42</v>
      </c>
      <c r="J224">
        <v>53.3</v>
      </c>
      <c r="K224">
        <v>78.349999999999994</v>
      </c>
      <c r="L224">
        <v>97.1</v>
      </c>
      <c r="M224" t="s">
        <v>104</v>
      </c>
      <c r="N224" t="s">
        <v>96</v>
      </c>
      <c r="O224" s="53">
        <v>17923</v>
      </c>
      <c r="P224">
        <v>0</v>
      </c>
      <c r="Q224">
        <v>0</v>
      </c>
      <c r="R224">
        <v>0</v>
      </c>
      <c r="S224">
        <v>0</v>
      </c>
      <c r="T224">
        <v>0</v>
      </c>
    </row>
    <row r="225" spans="1:20" ht="17.25">
      <c r="A225" s="9" t="s">
        <v>158</v>
      </c>
      <c r="B225" s="10">
        <v>1044.54</v>
      </c>
      <c r="C225" s="54">
        <v>12297</v>
      </c>
      <c r="D225" s="11">
        <v>11.8</v>
      </c>
      <c r="E225" s="10">
        <v>1949</v>
      </c>
      <c r="F225" s="10">
        <v>1.0507764787995115</v>
      </c>
      <c r="G225" s="10">
        <v>214</v>
      </c>
      <c r="H225" s="10">
        <v>66.400000000000006</v>
      </c>
      <c r="I225" s="10">
        <v>46.3</v>
      </c>
      <c r="J225">
        <v>51.6</v>
      </c>
      <c r="K225">
        <v>79.3</v>
      </c>
      <c r="L225">
        <v>91.6</v>
      </c>
      <c r="M225" t="s">
        <v>155</v>
      </c>
      <c r="N225" t="s">
        <v>79</v>
      </c>
      <c r="O225" s="53">
        <v>12319</v>
      </c>
      <c r="P225">
        <v>20000</v>
      </c>
      <c r="Q225">
        <v>20000</v>
      </c>
      <c r="R225">
        <v>0</v>
      </c>
      <c r="S225">
        <v>0</v>
      </c>
      <c r="T225">
        <v>0</v>
      </c>
    </row>
    <row r="226" spans="1:20" ht="17.25">
      <c r="A226" s="9" t="s">
        <v>207</v>
      </c>
      <c r="B226" s="10">
        <v>167.35</v>
      </c>
      <c r="C226" s="54">
        <v>16275</v>
      </c>
      <c r="D226" s="11">
        <v>97.5</v>
      </c>
      <c r="E226" s="10">
        <v>1572</v>
      </c>
      <c r="F226" s="10">
        <v>0.64518987341772149</v>
      </c>
      <c r="G226" s="10">
        <v>210</v>
      </c>
      <c r="H226" s="10">
        <v>68</v>
      </c>
      <c r="I226" s="10">
        <v>22.45</v>
      </c>
      <c r="J226">
        <v>41.05</v>
      </c>
      <c r="K226">
        <v>86.9</v>
      </c>
      <c r="L226">
        <v>99.2</v>
      </c>
      <c r="M226" t="s">
        <v>195</v>
      </c>
      <c r="N226" t="s">
        <v>24</v>
      </c>
      <c r="O226" s="53">
        <v>16312</v>
      </c>
      <c r="P226">
        <v>0</v>
      </c>
      <c r="Q226">
        <v>0</v>
      </c>
      <c r="R226">
        <v>0</v>
      </c>
      <c r="S226">
        <v>0</v>
      </c>
      <c r="T226">
        <v>0</v>
      </c>
    </row>
    <row r="227" spans="1:20" ht="17.25">
      <c r="A227" s="9" t="s">
        <v>206</v>
      </c>
      <c r="B227" s="10">
        <v>396.02</v>
      </c>
      <c r="C227" s="54">
        <v>13812</v>
      </c>
      <c r="D227" s="11">
        <v>34.6</v>
      </c>
      <c r="E227" s="10">
        <v>2157</v>
      </c>
      <c r="F227" s="10">
        <v>0.84290646578782169</v>
      </c>
      <c r="G227" s="10">
        <v>107</v>
      </c>
      <c r="H227" s="10">
        <v>46.45</v>
      </c>
      <c r="I227" s="10">
        <v>34.549999999999997</v>
      </c>
      <c r="J227">
        <v>43.55</v>
      </c>
      <c r="K227">
        <v>54.2</v>
      </c>
      <c r="L227">
        <v>91.550000000000011</v>
      </c>
      <c r="M227" t="s">
        <v>195</v>
      </c>
      <c r="N227" t="s">
        <v>22</v>
      </c>
      <c r="O227" s="53">
        <v>13712</v>
      </c>
      <c r="P227">
        <v>617500</v>
      </c>
      <c r="Q227">
        <v>577000</v>
      </c>
      <c r="R227">
        <v>38500</v>
      </c>
      <c r="S227">
        <v>2000</v>
      </c>
      <c r="T227">
        <v>0</v>
      </c>
    </row>
    <row r="228" spans="1:20" ht="17.25">
      <c r="A228" s="9" t="s">
        <v>324</v>
      </c>
      <c r="B228" s="10">
        <v>4162.26</v>
      </c>
      <c r="C228" s="54">
        <v>11411</v>
      </c>
      <c r="D228" s="11">
        <v>2.8</v>
      </c>
      <c r="E228" s="10">
        <v>1125</v>
      </c>
      <c r="F228" s="10">
        <v>1.0496871549503128</v>
      </c>
      <c r="G228" s="10">
        <v>236</v>
      </c>
      <c r="H228" s="10" t="s">
        <v>269</v>
      </c>
      <c r="I228" s="10" t="s">
        <v>269</v>
      </c>
      <c r="J228" t="s">
        <v>269</v>
      </c>
      <c r="K228" t="s">
        <v>269</v>
      </c>
      <c r="L228" t="s">
        <v>269</v>
      </c>
      <c r="M228" t="s">
        <v>229</v>
      </c>
      <c r="N228" t="s">
        <v>88</v>
      </c>
      <c r="O228" s="53">
        <v>11472</v>
      </c>
      <c r="P228">
        <v>243290</v>
      </c>
      <c r="Q228">
        <v>228930</v>
      </c>
      <c r="R228">
        <v>7800</v>
      </c>
      <c r="S228">
        <v>1560</v>
      </c>
      <c r="T228">
        <v>5000</v>
      </c>
    </row>
    <row r="229" spans="1:20" ht="17.25">
      <c r="A229" s="9" t="s">
        <v>118</v>
      </c>
      <c r="B229" s="10">
        <v>468.45</v>
      </c>
      <c r="C229" s="54">
        <v>7042</v>
      </c>
      <c r="D229" s="11">
        <v>15.2</v>
      </c>
      <c r="E229" s="10">
        <v>682</v>
      </c>
      <c r="F229" s="10">
        <v>0.75539349741719841</v>
      </c>
      <c r="G229" s="10">
        <v>89</v>
      </c>
      <c r="H229" s="10">
        <v>72.900000000000006</v>
      </c>
      <c r="I229" s="10">
        <v>32</v>
      </c>
      <c r="J229">
        <v>49.45</v>
      </c>
      <c r="K229">
        <v>83.3</v>
      </c>
      <c r="L229">
        <v>97.15</v>
      </c>
      <c r="M229" t="s">
        <v>104</v>
      </c>
      <c r="N229" t="s">
        <v>81</v>
      </c>
      <c r="O229" s="53">
        <v>7113</v>
      </c>
      <c r="P229">
        <v>59000</v>
      </c>
      <c r="Q229">
        <v>55000</v>
      </c>
      <c r="R229">
        <v>1000</v>
      </c>
      <c r="S229">
        <v>3000</v>
      </c>
      <c r="T229">
        <v>0</v>
      </c>
    </row>
    <row r="230" spans="1:20" ht="17.25">
      <c r="A230" s="9" t="s">
        <v>294</v>
      </c>
      <c r="B230" s="10">
        <v>741.18</v>
      </c>
      <c r="C230" s="54">
        <v>11940</v>
      </c>
      <c r="D230" s="11">
        <v>16.100000000000001</v>
      </c>
      <c r="E230" s="10">
        <v>2071</v>
      </c>
      <c r="F230" s="10">
        <v>0.9966738732745718</v>
      </c>
      <c r="G230" s="10">
        <v>85</v>
      </c>
      <c r="H230" s="10" t="s">
        <v>269</v>
      </c>
      <c r="I230" s="10" t="s">
        <v>269</v>
      </c>
      <c r="J230" t="s">
        <v>269</v>
      </c>
      <c r="K230" t="s">
        <v>269</v>
      </c>
      <c r="L230" t="s">
        <v>269</v>
      </c>
      <c r="M230" t="s">
        <v>155</v>
      </c>
      <c r="N230" t="s">
        <v>24</v>
      </c>
      <c r="O230" s="53">
        <v>11937</v>
      </c>
      <c r="P230">
        <v>6500</v>
      </c>
      <c r="Q230">
        <v>6500</v>
      </c>
      <c r="R230">
        <v>0</v>
      </c>
      <c r="S230">
        <v>0</v>
      </c>
      <c r="T230">
        <v>0</v>
      </c>
    </row>
    <row r="231" spans="1:20" ht="17.25">
      <c r="A231" s="9" t="s">
        <v>231</v>
      </c>
      <c r="B231" s="10">
        <v>402.57</v>
      </c>
      <c r="C231" s="54">
        <v>18804</v>
      </c>
      <c r="D231" s="11">
        <v>46.9</v>
      </c>
      <c r="E231" s="10">
        <v>2069</v>
      </c>
      <c r="F231" s="10">
        <v>1.0051777701070073</v>
      </c>
      <c r="G231" s="10">
        <v>164</v>
      </c>
      <c r="H231" s="10">
        <v>65.7</v>
      </c>
      <c r="I231" s="10">
        <v>37.700000000000003</v>
      </c>
      <c r="J231">
        <v>52.5</v>
      </c>
      <c r="K231">
        <v>62</v>
      </c>
      <c r="L231">
        <v>95.8</v>
      </c>
      <c r="M231" t="s">
        <v>229</v>
      </c>
      <c r="N231" t="s">
        <v>77</v>
      </c>
      <c r="O231" s="53">
        <v>18874</v>
      </c>
      <c r="P231">
        <v>0</v>
      </c>
      <c r="Q231">
        <v>0</v>
      </c>
      <c r="R231">
        <v>0</v>
      </c>
      <c r="S231">
        <v>0</v>
      </c>
      <c r="T231">
        <v>0</v>
      </c>
    </row>
    <row r="232" spans="1:20" ht="17.25">
      <c r="A232" s="9" t="s">
        <v>57</v>
      </c>
      <c r="B232" s="10">
        <v>340</v>
      </c>
      <c r="C232" s="54">
        <v>46649</v>
      </c>
      <c r="D232" s="11">
        <v>136</v>
      </c>
      <c r="E232" s="10">
        <v>3848</v>
      </c>
      <c r="F232" s="10">
        <v>0.65495074688988575</v>
      </c>
      <c r="G232" s="10">
        <v>40</v>
      </c>
      <c r="H232" s="10">
        <v>48.099999999999994</v>
      </c>
      <c r="I232" s="10">
        <v>43.65</v>
      </c>
      <c r="J232">
        <v>57.75</v>
      </c>
      <c r="K232">
        <v>66</v>
      </c>
      <c r="L232">
        <v>94.35</v>
      </c>
      <c r="M232" t="s">
        <v>26</v>
      </c>
      <c r="N232" t="s">
        <v>22</v>
      </c>
      <c r="O232" s="53">
        <v>46231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ht="17.25">
      <c r="A233" s="9" t="s">
        <v>274</v>
      </c>
      <c r="B233" s="10">
        <v>409.63</v>
      </c>
      <c r="C233" s="54">
        <v>59274</v>
      </c>
      <c r="D233" s="11">
        <v>144.4</v>
      </c>
      <c r="E233" s="10">
        <v>11404</v>
      </c>
      <c r="F233" s="10">
        <v>1.0585337583309187</v>
      </c>
      <c r="G233" s="10">
        <v>38</v>
      </c>
      <c r="H233" s="10" t="s">
        <v>269</v>
      </c>
      <c r="I233" s="10" t="s">
        <v>269</v>
      </c>
      <c r="J233" t="s">
        <v>269</v>
      </c>
      <c r="K233" t="s">
        <v>269</v>
      </c>
      <c r="L233" t="s">
        <v>269</v>
      </c>
      <c r="M233" t="s">
        <v>70</v>
      </c>
      <c r="N233" t="s">
        <v>24</v>
      </c>
      <c r="O233" s="53">
        <v>59154</v>
      </c>
      <c r="P233">
        <v>0</v>
      </c>
      <c r="Q233">
        <v>0</v>
      </c>
      <c r="R233">
        <v>0</v>
      </c>
      <c r="S233">
        <v>0</v>
      </c>
      <c r="T233">
        <v>0</v>
      </c>
    </row>
    <row r="234" spans="1:20" ht="17.25">
      <c r="A234" s="9" t="s">
        <v>110</v>
      </c>
      <c r="B234" s="10">
        <v>209.16</v>
      </c>
      <c r="C234" s="54">
        <v>14760</v>
      </c>
      <c r="D234" s="11">
        <v>70.099999999999994</v>
      </c>
      <c r="E234" s="10">
        <v>1350</v>
      </c>
      <c r="F234" s="10">
        <v>0.64990053992611541</v>
      </c>
      <c r="G234" s="10">
        <v>13</v>
      </c>
      <c r="H234" s="10">
        <v>73.900000000000006</v>
      </c>
      <c r="I234" s="10">
        <v>33.200000000000003</v>
      </c>
      <c r="J234">
        <v>57.5</v>
      </c>
      <c r="K234">
        <v>79.900000000000006</v>
      </c>
      <c r="L234">
        <v>97.5</v>
      </c>
      <c r="M234" t="s">
        <v>104</v>
      </c>
      <c r="N234" t="s">
        <v>73</v>
      </c>
      <c r="O234" s="53">
        <v>14658</v>
      </c>
      <c r="P234">
        <v>519462</v>
      </c>
      <c r="Q234">
        <v>519462</v>
      </c>
      <c r="R234">
        <v>0</v>
      </c>
      <c r="S234">
        <v>0</v>
      </c>
      <c r="T234">
        <v>0</v>
      </c>
    </row>
    <row r="235" spans="1:20" ht="17.25">
      <c r="A235" s="9" t="s">
        <v>37</v>
      </c>
      <c r="B235" s="10">
        <v>69.03</v>
      </c>
      <c r="C235" s="54">
        <v>49214</v>
      </c>
      <c r="D235" s="11">
        <v>710.7</v>
      </c>
      <c r="E235" s="10">
        <v>5809</v>
      </c>
      <c r="F235" s="10">
        <v>0.49673996679220833</v>
      </c>
      <c r="G235" s="10">
        <v>56</v>
      </c>
      <c r="H235" s="10">
        <v>61.6</v>
      </c>
      <c r="I235" s="10">
        <v>48.5</v>
      </c>
      <c r="J235">
        <v>55.599999999999994</v>
      </c>
      <c r="K235">
        <v>69.150000000000006</v>
      </c>
      <c r="L235">
        <v>96.699999999999989</v>
      </c>
      <c r="M235" t="s">
        <v>26</v>
      </c>
      <c r="N235" t="s">
        <v>27</v>
      </c>
      <c r="O235" s="53">
        <v>49062</v>
      </c>
      <c r="P235">
        <v>1017500</v>
      </c>
      <c r="Q235">
        <v>472000</v>
      </c>
      <c r="R235">
        <v>433000</v>
      </c>
      <c r="S235">
        <v>0</v>
      </c>
      <c r="T235">
        <v>112500</v>
      </c>
    </row>
    <row r="236" spans="1:20" ht="17.25">
      <c r="A236" s="9" t="s">
        <v>39</v>
      </c>
      <c r="B236" s="10">
        <v>60.69</v>
      </c>
      <c r="C236" s="54">
        <v>75137</v>
      </c>
      <c r="D236" s="11">
        <v>1218.5999999999999</v>
      </c>
      <c r="E236" s="10">
        <v>16549</v>
      </c>
      <c r="F236" s="10">
        <v>0.71308074466342741</v>
      </c>
      <c r="G236" s="10">
        <v>47</v>
      </c>
      <c r="H236" s="10">
        <v>74.75</v>
      </c>
      <c r="I236" s="10">
        <v>40.549999999999997</v>
      </c>
      <c r="J236">
        <v>49.3</v>
      </c>
      <c r="K236">
        <v>82.95</v>
      </c>
      <c r="L236">
        <v>97.4</v>
      </c>
      <c r="M236" t="s">
        <v>26</v>
      </c>
      <c r="N236" t="s">
        <v>27</v>
      </c>
      <c r="O236" s="53">
        <v>73955</v>
      </c>
      <c r="P236">
        <v>349524</v>
      </c>
      <c r="Q236">
        <v>1574</v>
      </c>
      <c r="R236">
        <v>338000</v>
      </c>
      <c r="S236">
        <v>9950</v>
      </c>
      <c r="T236">
        <v>0</v>
      </c>
    </row>
    <row r="237" spans="1:20" ht="17.25">
      <c r="A237" s="9" t="s">
        <v>319</v>
      </c>
      <c r="B237" s="10">
        <v>540.69000000000005</v>
      </c>
      <c r="C237" s="54">
        <v>9186</v>
      </c>
      <c r="D237" s="11">
        <v>17</v>
      </c>
      <c r="E237" s="10">
        <v>1278</v>
      </c>
      <c r="F237" s="10">
        <v>0.9136876763875823</v>
      </c>
      <c r="G237" s="10">
        <v>204</v>
      </c>
      <c r="H237" s="10" t="s">
        <v>269</v>
      </c>
      <c r="I237" s="10" t="s">
        <v>269</v>
      </c>
      <c r="J237" t="s">
        <v>269</v>
      </c>
      <c r="K237" t="s">
        <v>269</v>
      </c>
      <c r="L237" t="s">
        <v>269</v>
      </c>
      <c r="M237" t="s">
        <v>195</v>
      </c>
      <c r="N237" t="s">
        <v>24</v>
      </c>
      <c r="O237" s="53">
        <v>9207</v>
      </c>
      <c r="P237">
        <v>0</v>
      </c>
      <c r="Q237">
        <v>0</v>
      </c>
      <c r="R237">
        <v>0</v>
      </c>
      <c r="S237">
        <v>0</v>
      </c>
      <c r="T237">
        <v>0</v>
      </c>
    </row>
    <row r="238" spans="1:20" ht="17.25">
      <c r="A238" s="9" t="s">
        <v>161</v>
      </c>
      <c r="B238" s="10">
        <v>637.63</v>
      </c>
      <c r="C238" s="54">
        <v>57282</v>
      </c>
      <c r="D238" s="11">
        <v>89.6</v>
      </c>
      <c r="E238" s="10">
        <v>8037</v>
      </c>
      <c r="F238" s="10">
        <v>0.96022351297698694</v>
      </c>
      <c r="G238" s="10">
        <v>90</v>
      </c>
      <c r="H238" s="10">
        <v>43.2</v>
      </c>
      <c r="I238" s="10">
        <v>31.4</v>
      </c>
      <c r="J238">
        <v>50.4</v>
      </c>
      <c r="K238">
        <v>53.5</v>
      </c>
      <c r="L238">
        <v>90.8</v>
      </c>
      <c r="M238" t="s">
        <v>155</v>
      </c>
      <c r="N238" t="s">
        <v>24</v>
      </c>
      <c r="O238" s="53">
        <v>57122</v>
      </c>
      <c r="P238">
        <v>1262500</v>
      </c>
      <c r="Q238">
        <v>1250000</v>
      </c>
      <c r="R238">
        <v>12000</v>
      </c>
      <c r="S238">
        <v>500</v>
      </c>
      <c r="T238">
        <v>0</v>
      </c>
    </row>
    <row r="239" spans="1:20" ht="17.25">
      <c r="A239" s="9" t="s">
        <v>162</v>
      </c>
      <c r="B239" s="10">
        <v>1045.8599999999999</v>
      </c>
      <c r="C239" s="54">
        <v>25108</v>
      </c>
      <c r="D239" s="11">
        <v>23.8</v>
      </c>
      <c r="E239" s="10">
        <v>2245</v>
      </c>
      <c r="F239" s="10">
        <v>0.81242017879948913</v>
      </c>
      <c r="G239" s="10">
        <v>280</v>
      </c>
      <c r="H239" s="10">
        <v>61.9</v>
      </c>
      <c r="I239" s="10">
        <v>25.3</v>
      </c>
      <c r="J239">
        <v>57.7</v>
      </c>
      <c r="K239">
        <v>85</v>
      </c>
      <c r="L239">
        <v>96.5</v>
      </c>
      <c r="M239" t="s">
        <v>155</v>
      </c>
      <c r="N239" t="s">
        <v>24</v>
      </c>
      <c r="O239" s="53">
        <v>24898</v>
      </c>
      <c r="P239">
        <v>910000</v>
      </c>
      <c r="Q239">
        <v>876000</v>
      </c>
      <c r="R239">
        <v>30000</v>
      </c>
      <c r="S239">
        <v>4000</v>
      </c>
      <c r="T239">
        <v>0</v>
      </c>
    </row>
    <row r="240" spans="1:20" ht="17.25">
      <c r="A240" s="9" t="s">
        <v>99</v>
      </c>
      <c r="B240" s="10">
        <v>2316.69</v>
      </c>
      <c r="C240" s="54">
        <v>132235</v>
      </c>
      <c r="D240" s="11">
        <v>56.5</v>
      </c>
      <c r="E240" s="10">
        <v>9039</v>
      </c>
      <c r="F240" s="10">
        <v>1.054178379759775</v>
      </c>
      <c r="G240" s="10">
        <v>133</v>
      </c>
      <c r="H240" s="10">
        <v>67.75</v>
      </c>
      <c r="I240" s="10">
        <v>37.599999999999994</v>
      </c>
      <c r="J240">
        <v>52.650000000000006</v>
      </c>
      <c r="K240">
        <v>81.050000000000011</v>
      </c>
      <c r="L240">
        <v>98.75</v>
      </c>
      <c r="M240" t="s">
        <v>70</v>
      </c>
      <c r="N240" t="s">
        <v>100</v>
      </c>
      <c r="O240" s="53">
        <v>130997</v>
      </c>
      <c r="P240">
        <v>2211800</v>
      </c>
      <c r="Q240">
        <v>2089052</v>
      </c>
      <c r="R240">
        <v>80288</v>
      </c>
      <c r="S240">
        <v>42460</v>
      </c>
      <c r="T240">
        <v>0</v>
      </c>
    </row>
    <row r="241" spans="1:20" ht="17.25">
      <c r="A241" s="9" t="s">
        <v>25</v>
      </c>
      <c r="B241" s="10">
        <v>75</v>
      </c>
      <c r="C241" s="54">
        <v>49262</v>
      </c>
      <c r="D241" s="11">
        <v>637.6</v>
      </c>
      <c r="E241" s="10">
        <v>8971</v>
      </c>
      <c r="F241" s="10">
        <v>0.65644971409350827</v>
      </c>
      <c r="G241" s="10">
        <v>68</v>
      </c>
      <c r="H241" s="10">
        <v>50.05</v>
      </c>
      <c r="I241" s="10">
        <v>42.8</v>
      </c>
      <c r="J241">
        <v>63.7</v>
      </c>
      <c r="K241">
        <v>56.599999999999994</v>
      </c>
      <c r="L241">
        <v>86.85</v>
      </c>
      <c r="M241" t="s">
        <v>26</v>
      </c>
      <c r="N241" t="s">
        <v>27</v>
      </c>
      <c r="O241" s="53">
        <v>47820</v>
      </c>
      <c r="P241">
        <v>698233</v>
      </c>
      <c r="Q241">
        <v>685033</v>
      </c>
      <c r="R241">
        <v>7920</v>
      </c>
      <c r="S241">
        <v>5280</v>
      </c>
      <c r="T241">
        <v>0</v>
      </c>
    </row>
    <row r="242" spans="1:20" ht="17.25">
      <c r="A242" s="9" t="s">
        <v>38</v>
      </c>
      <c r="B242" s="10">
        <v>235.3</v>
      </c>
      <c r="C242" s="54">
        <v>31853</v>
      </c>
      <c r="D242" s="11">
        <v>132.1</v>
      </c>
      <c r="E242" s="10">
        <v>7370</v>
      </c>
      <c r="F242" s="10">
        <v>0.79040944779702804</v>
      </c>
      <c r="G242" s="10">
        <v>168</v>
      </c>
      <c r="H242" s="10">
        <v>49.400000000000006</v>
      </c>
      <c r="I242" s="10">
        <v>46.35</v>
      </c>
      <c r="J242">
        <v>58.95</v>
      </c>
      <c r="K242">
        <v>59.1</v>
      </c>
      <c r="L242">
        <v>93.1</v>
      </c>
      <c r="M242" t="s">
        <v>26</v>
      </c>
      <c r="N242" t="s">
        <v>27</v>
      </c>
      <c r="O242" s="53">
        <v>31082</v>
      </c>
      <c r="P242">
        <v>710000</v>
      </c>
      <c r="Q242">
        <v>400000</v>
      </c>
      <c r="R242">
        <v>200000</v>
      </c>
      <c r="S242">
        <v>10000</v>
      </c>
      <c r="T242">
        <v>100000</v>
      </c>
    </row>
    <row r="243" spans="1:20" ht="17.25">
      <c r="A243" s="9" t="s">
        <v>71</v>
      </c>
      <c r="B243" s="10">
        <v>2182.31</v>
      </c>
      <c r="C243" s="54">
        <v>242140</v>
      </c>
      <c r="D243" s="11">
        <v>108.9</v>
      </c>
      <c r="E243" s="10">
        <v>24415</v>
      </c>
      <c r="F243" s="10">
        <v>0.97193892689708961</v>
      </c>
      <c r="G243" s="10">
        <v>18</v>
      </c>
      <c r="H243" s="10">
        <v>55.6</v>
      </c>
      <c r="I243" s="10">
        <v>38.6</v>
      </c>
      <c r="J243">
        <v>57.4</v>
      </c>
      <c r="K243">
        <v>67.5</v>
      </c>
      <c r="L243">
        <v>95.2</v>
      </c>
      <c r="M243" t="s">
        <v>70</v>
      </c>
      <c r="N243" t="s">
        <v>49</v>
      </c>
      <c r="O243" s="53">
        <v>237596</v>
      </c>
      <c r="P243">
        <v>10362000</v>
      </c>
      <c r="Q243">
        <v>8180000</v>
      </c>
      <c r="R243">
        <v>352000</v>
      </c>
      <c r="S243">
        <v>30000</v>
      </c>
      <c r="T243">
        <v>1800000</v>
      </c>
    </row>
    <row r="244" spans="1:20" ht="17.25">
      <c r="A244" s="9" t="s">
        <v>157</v>
      </c>
      <c r="B244" s="10">
        <v>1171.8399999999999</v>
      </c>
      <c r="C244" s="54">
        <v>9418</v>
      </c>
      <c r="D244" s="11">
        <v>8.1</v>
      </c>
      <c r="E244" s="10">
        <v>1779</v>
      </c>
      <c r="F244" s="10">
        <v>1.1400398847773099</v>
      </c>
      <c r="G244" s="10">
        <v>186</v>
      </c>
      <c r="H244" s="10">
        <v>65.2</v>
      </c>
      <c r="I244" s="10">
        <v>35.1</v>
      </c>
      <c r="J244">
        <v>41.3</v>
      </c>
      <c r="K244">
        <v>83.8</v>
      </c>
      <c r="L244">
        <v>95.3</v>
      </c>
      <c r="M244" t="s">
        <v>155</v>
      </c>
      <c r="N244" t="s">
        <v>79</v>
      </c>
      <c r="O244" s="53">
        <v>9449</v>
      </c>
      <c r="P244">
        <v>47020</v>
      </c>
      <c r="Q244">
        <v>42220</v>
      </c>
      <c r="R244">
        <v>2000</v>
      </c>
      <c r="S244">
        <v>2800</v>
      </c>
      <c r="T244">
        <v>0</v>
      </c>
    </row>
    <row r="245" spans="1:20" ht="17.25">
      <c r="A245" s="9" t="s">
        <v>309</v>
      </c>
      <c r="B245" s="10">
        <v>191.6</v>
      </c>
      <c r="C245" s="54">
        <v>7481</v>
      </c>
      <c r="D245" s="11">
        <v>39.299999999999997</v>
      </c>
      <c r="E245" s="10">
        <v>1228</v>
      </c>
      <c r="F245" s="10">
        <v>0.90387416254005248</v>
      </c>
      <c r="G245" s="10">
        <v>253</v>
      </c>
      <c r="H245" s="10" t="s">
        <v>269</v>
      </c>
      <c r="I245" s="10" t="s">
        <v>269</v>
      </c>
      <c r="J245" t="s">
        <v>269</v>
      </c>
      <c r="K245" t="s">
        <v>269</v>
      </c>
      <c r="L245" t="s">
        <v>269</v>
      </c>
      <c r="M245" t="s">
        <v>195</v>
      </c>
      <c r="N245" t="s">
        <v>75</v>
      </c>
      <c r="O245" s="53">
        <v>7528</v>
      </c>
      <c r="P245">
        <v>402000</v>
      </c>
      <c r="Q245">
        <v>398000</v>
      </c>
      <c r="R245">
        <v>2500</v>
      </c>
      <c r="S245">
        <v>1500</v>
      </c>
      <c r="T245">
        <v>0</v>
      </c>
    </row>
    <row r="246" spans="1:20" ht="17.25">
      <c r="A246" s="9" t="s">
        <v>115</v>
      </c>
      <c r="B246" s="10">
        <v>824.89</v>
      </c>
      <c r="C246" s="54">
        <v>14854</v>
      </c>
      <c r="D246" s="11">
        <v>17.899999999999999</v>
      </c>
      <c r="E246" s="10">
        <v>1544</v>
      </c>
      <c r="F246" s="10">
        <v>0.76917027133307114</v>
      </c>
      <c r="G246" s="10">
        <v>150</v>
      </c>
      <c r="H246" s="10">
        <v>67.3</v>
      </c>
      <c r="I246" s="10">
        <v>48.3</v>
      </c>
      <c r="J246">
        <v>65.2</v>
      </c>
      <c r="K246">
        <v>83</v>
      </c>
      <c r="L246">
        <v>97.9</v>
      </c>
      <c r="M246" t="s">
        <v>104</v>
      </c>
      <c r="N246" t="s">
        <v>77</v>
      </c>
      <c r="O246" s="53">
        <v>14746</v>
      </c>
      <c r="P246">
        <v>0</v>
      </c>
      <c r="Q246">
        <v>0</v>
      </c>
      <c r="R246">
        <v>0</v>
      </c>
      <c r="S246">
        <v>0</v>
      </c>
      <c r="T246">
        <v>0</v>
      </c>
    </row>
    <row r="247" spans="1:20" ht="17.25">
      <c r="A247" s="9" t="s">
        <v>279</v>
      </c>
      <c r="B247" s="10">
        <v>733.63</v>
      </c>
      <c r="C247" s="54">
        <v>7630</v>
      </c>
      <c r="D247" s="11">
        <v>10.4</v>
      </c>
      <c r="E247" s="10">
        <v>548</v>
      </c>
      <c r="F247" s="10">
        <v>0.7807017543859649</v>
      </c>
      <c r="G247" s="10">
        <v>177</v>
      </c>
      <c r="H247" s="10" t="s">
        <v>269</v>
      </c>
      <c r="I247" s="10" t="s">
        <v>269</v>
      </c>
      <c r="J247" t="s">
        <v>269</v>
      </c>
      <c r="K247" t="s">
        <v>269</v>
      </c>
      <c r="L247" t="s">
        <v>269</v>
      </c>
      <c r="M247" t="s">
        <v>104</v>
      </c>
      <c r="N247" t="s">
        <v>75</v>
      </c>
      <c r="O247" s="53">
        <v>7660</v>
      </c>
      <c r="P247">
        <v>0</v>
      </c>
      <c r="Q247">
        <v>0</v>
      </c>
      <c r="R247">
        <v>0</v>
      </c>
      <c r="S247">
        <v>0</v>
      </c>
      <c r="T247">
        <v>0</v>
      </c>
    </row>
    <row r="248" spans="1:20" ht="17.25">
      <c r="A248" s="9" t="s">
        <v>28</v>
      </c>
      <c r="B248" s="10">
        <v>357.73</v>
      </c>
      <c r="C248" s="54">
        <v>34851</v>
      </c>
      <c r="D248" s="11">
        <v>95.7</v>
      </c>
      <c r="E248" s="10">
        <v>4773</v>
      </c>
      <c r="F248" s="10">
        <v>0.54031484511651529</v>
      </c>
      <c r="G248" s="10">
        <v>12</v>
      </c>
      <c r="H248" s="10">
        <v>64.2</v>
      </c>
      <c r="I248" s="10">
        <v>22.7</v>
      </c>
      <c r="J248">
        <v>36.9</v>
      </c>
      <c r="K248">
        <v>68.400000000000006</v>
      </c>
      <c r="L248">
        <v>97.1</v>
      </c>
      <c r="M248" t="s">
        <v>26</v>
      </c>
      <c r="N248" t="s">
        <v>27</v>
      </c>
      <c r="O248" s="53">
        <v>34246</v>
      </c>
      <c r="P248">
        <v>808612</v>
      </c>
      <c r="Q248">
        <v>443900</v>
      </c>
      <c r="R248">
        <v>213760</v>
      </c>
      <c r="S248">
        <v>33752</v>
      </c>
      <c r="T248">
        <v>117200</v>
      </c>
    </row>
    <row r="249" spans="1:20" ht="17.25">
      <c r="A249" s="9" t="s">
        <v>327</v>
      </c>
      <c r="B249" s="10">
        <v>1540.03</v>
      </c>
      <c r="C249" s="54">
        <v>6800</v>
      </c>
      <c r="D249" s="11">
        <v>4.4000000000000004</v>
      </c>
      <c r="E249" s="10">
        <v>453</v>
      </c>
      <c r="F249" s="10">
        <v>0.968721251149954</v>
      </c>
      <c r="G249" s="10">
        <v>181</v>
      </c>
      <c r="H249" s="10" t="s">
        <v>269</v>
      </c>
      <c r="I249" s="10" t="s">
        <v>269</v>
      </c>
      <c r="J249" t="s">
        <v>269</v>
      </c>
      <c r="K249" t="s">
        <v>269</v>
      </c>
      <c r="L249" t="s">
        <v>269</v>
      </c>
      <c r="M249" t="s">
        <v>229</v>
      </c>
      <c r="N249" t="s">
        <v>92</v>
      </c>
      <c r="O249" s="53">
        <v>6776</v>
      </c>
      <c r="P249">
        <v>18974</v>
      </c>
      <c r="Q249">
        <v>11780</v>
      </c>
      <c r="R249">
        <v>5232</v>
      </c>
      <c r="S249">
        <v>1962</v>
      </c>
      <c r="T249">
        <v>0</v>
      </c>
    </row>
    <row r="250" spans="1:20" ht="17.25">
      <c r="A250" s="9" t="s">
        <v>212</v>
      </c>
      <c r="B250" s="10">
        <v>696.86</v>
      </c>
      <c r="C250" s="54">
        <v>16163</v>
      </c>
      <c r="D250" s="11">
        <v>23.2</v>
      </c>
      <c r="E250" s="10">
        <v>3033</v>
      </c>
      <c r="F250" s="10">
        <v>1.0413005272407734</v>
      </c>
      <c r="G250" s="10">
        <v>134</v>
      </c>
      <c r="H250" s="10">
        <v>65.900000000000006</v>
      </c>
      <c r="I250" s="10">
        <v>29.7</v>
      </c>
      <c r="J250">
        <v>57</v>
      </c>
      <c r="K250">
        <v>78.7</v>
      </c>
      <c r="L250">
        <v>97.3</v>
      </c>
      <c r="M250" t="s">
        <v>195</v>
      </c>
      <c r="N250" t="s">
        <v>24</v>
      </c>
      <c r="O250" s="53">
        <v>16162</v>
      </c>
      <c r="P250">
        <v>60000</v>
      </c>
      <c r="Q250">
        <v>50000</v>
      </c>
      <c r="R250">
        <v>10000</v>
      </c>
      <c r="S250">
        <v>0</v>
      </c>
      <c r="T250">
        <v>0</v>
      </c>
    </row>
    <row r="251" spans="1:20" ht="17.25">
      <c r="A251" s="9" t="s">
        <v>180</v>
      </c>
      <c r="B251" s="10">
        <v>868.61</v>
      </c>
      <c r="C251" s="54">
        <v>67800</v>
      </c>
      <c r="D251" s="11">
        <v>76.7</v>
      </c>
      <c r="E251" s="10">
        <v>6486</v>
      </c>
      <c r="F251" s="10">
        <v>0.94923587252695174</v>
      </c>
      <c r="G251" s="10">
        <v>203</v>
      </c>
      <c r="H251" s="10">
        <v>61.7</v>
      </c>
      <c r="I251" s="10">
        <v>33.15</v>
      </c>
      <c r="J251">
        <v>50.900000000000006</v>
      </c>
      <c r="K251">
        <v>73.3</v>
      </c>
      <c r="L251">
        <v>97.75</v>
      </c>
      <c r="M251" t="s">
        <v>171</v>
      </c>
      <c r="N251" t="s">
        <v>59</v>
      </c>
      <c r="O251" s="53">
        <v>66658</v>
      </c>
      <c r="P251">
        <v>1290500</v>
      </c>
      <c r="Q251">
        <v>1213000</v>
      </c>
      <c r="R251">
        <v>64500</v>
      </c>
      <c r="S251">
        <v>5000</v>
      </c>
      <c r="T251">
        <v>8000</v>
      </c>
    </row>
    <row r="252" spans="1:20" ht="17.25">
      <c r="A252" s="9" t="s">
        <v>45</v>
      </c>
      <c r="B252" s="10">
        <v>57.63</v>
      </c>
      <c r="C252" s="54">
        <v>11899</v>
      </c>
      <c r="D252" s="11">
        <v>208.2</v>
      </c>
      <c r="E252" s="10">
        <v>1032</v>
      </c>
      <c r="F252" s="10">
        <v>0.47448275862068967</v>
      </c>
      <c r="G252" s="10">
        <v>28</v>
      </c>
      <c r="H252" s="10">
        <v>67.099999999999994</v>
      </c>
      <c r="I252" s="10">
        <v>29.049999999999997</v>
      </c>
      <c r="J252">
        <v>38.25</v>
      </c>
      <c r="K252">
        <v>82.1</v>
      </c>
      <c r="L252">
        <v>98.15</v>
      </c>
      <c r="M252" t="s">
        <v>26</v>
      </c>
      <c r="N252" t="s">
        <v>27</v>
      </c>
      <c r="O252" s="53">
        <v>11996</v>
      </c>
      <c r="P252">
        <v>3000</v>
      </c>
      <c r="Q252">
        <v>0</v>
      </c>
      <c r="R252">
        <v>0</v>
      </c>
      <c r="S252">
        <v>3000</v>
      </c>
      <c r="T252">
        <v>0</v>
      </c>
    </row>
    <row r="253" spans="1:20" ht="17.25">
      <c r="A253" s="9" t="s">
        <v>52</v>
      </c>
      <c r="B253" s="10">
        <v>142.65</v>
      </c>
      <c r="C253" s="54">
        <v>37821</v>
      </c>
      <c r="D253" s="11">
        <v>262.5</v>
      </c>
      <c r="E253" s="10">
        <v>4370</v>
      </c>
      <c r="F253" s="10">
        <v>0.55821878248815993</v>
      </c>
      <c r="G253" s="10">
        <v>60</v>
      </c>
      <c r="H253" s="10">
        <v>69.2</v>
      </c>
      <c r="I253" s="10">
        <v>43.3</v>
      </c>
      <c r="J253">
        <v>61.8</v>
      </c>
      <c r="K253">
        <v>87.3</v>
      </c>
      <c r="L253">
        <v>98.8</v>
      </c>
      <c r="M253" t="s">
        <v>26</v>
      </c>
      <c r="N253" t="s">
        <v>22</v>
      </c>
      <c r="O253" s="53">
        <v>37452</v>
      </c>
      <c r="P253">
        <v>2427500</v>
      </c>
      <c r="Q253">
        <v>1950000</v>
      </c>
      <c r="R253">
        <v>250000</v>
      </c>
      <c r="S253">
        <v>47500</v>
      </c>
      <c r="T253">
        <v>180000</v>
      </c>
    </row>
    <row r="254" spans="1:20" ht="17.25">
      <c r="A254" s="9" t="s">
        <v>230</v>
      </c>
      <c r="B254" s="10">
        <v>1500.27</v>
      </c>
      <c r="C254" s="54">
        <v>27673</v>
      </c>
      <c r="D254" s="11">
        <v>18.399999999999999</v>
      </c>
      <c r="E254" s="10">
        <v>2386</v>
      </c>
      <c r="F254" s="10">
        <v>0.96464833617431256</v>
      </c>
      <c r="G254" s="10">
        <v>250</v>
      </c>
      <c r="H254" s="10">
        <v>52.9</v>
      </c>
      <c r="I254" s="10">
        <v>32.1</v>
      </c>
      <c r="J254">
        <v>60.8</v>
      </c>
      <c r="K254">
        <v>74.7</v>
      </c>
      <c r="L254">
        <v>95.1</v>
      </c>
      <c r="M254" t="s">
        <v>229</v>
      </c>
      <c r="N254" t="s">
        <v>77</v>
      </c>
      <c r="O254" s="53">
        <v>27621</v>
      </c>
      <c r="P254">
        <v>625000</v>
      </c>
      <c r="Q254">
        <v>570000</v>
      </c>
      <c r="R254">
        <v>50000</v>
      </c>
      <c r="S254">
        <v>5000</v>
      </c>
      <c r="T254">
        <v>0</v>
      </c>
    </row>
    <row r="255" spans="1:20" ht="17.25">
      <c r="A255" s="9" t="s">
        <v>330</v>
      </c>
      <c r="B255" s="10">
        <v>8047.21</v>
      </c>
      <c r="C255" s="54">
        <v>6393</v>
      </c>
      <c r="D255" s="11">
        <v>0.8</v>
      </c>
      <c r="E255" s="10">
        <v>223</v>
      </c>
      <c r="F255" s="10">
        <v>0.90244677470606927</v>
      </c>
      <c r="G255" s="10">
        <v>272</v>
      </c>
      <c r="H255" s="10" t="s">
        <v>269</v>
      </c>
      <c r="I255" s="10" t="s">
        <v>269</v>
      </c>
      <c r="J255" t="s">
        <v>269</v>
      </c>
      <c r="K255" t="s">
        <v>269</v>
      </c>
      <c r="L255" t="s">
        <v>269</v>
      </c>
      <c r="M255" t="s">
        <v>229</v>
      </c>
      <c r="N255" t="s">
        <v>100</v>
      </c>
      <c r="O255" s="53">
        <v>6485</v>
      </c>
      <c r="P255">
        <v>83900</v>
      </c>
      <c r="Q255">
        <v>82500</v>
      </c>
      <c r="R255">
        <v>700</v>
      </c>
      <c r="S255">
        <v>700</v>
      </c>
      <c r="T255">
        <v>0</v>
      </c>
    </row>
    <row r="256" spans="1:20" ht="17.25">
      <c r="A256" s="9" t="s">
        <v>323</v>
      </c>
      <c r="B256" s="10">
        <v>1140.1500000000001</v>
      </c>
      <c r="C256" s="54">
        <v>15557</v>
      </c>
      <c r="D256" s="11">
        <v>13.7</v>
      </c>
      <c r="E256" s="10">
        <v>2022</v>
      </c>
      <c r="F256" s="10">
        <v>1.0500655307994757</v>
      </c>
      <c r="G256" s="10">
        <v>230</v>
      </c>
      <c r="H256" s="10" t="s">
        <v>269</v>
      </c>
      <c r="I256" s="10" t="s">
        <v>269</v>
      </c>
      <c r="J256" t="s">
        <v>269</v>
      </c>
      <c r="K256" t="s">
        <v>269</v>
      </c>
      <c r="L256" t="s">
        <v>269</v>
      </c>
      <c r="M256" t="s">
        <v>229</v>
      </c>
      <c r="N256" t="s">
        <v>81</v>
      </c>
      <c r="O256" s="53">
        <v>15578</v>
      </c>
      <c r="P256">
        <v>324969</v>
      </c>
      <c r="Q256">
        <v>299491</v>
      </c>
      <c r="R256">
        <v>23700</v>
      </c>
      <c r="S256">
        <v>1778</v>
      </c>
      <c r="T256">
        <v>0</v>
      </c>
    </row>
    <row r="257" spans="1:20" ht="17.25">
      <c r="A257" s="9" t="s">
        <v>299</v>
      </c>
      <c r="B257" s="10">
        <v>2630.12</v>
      </c>
      <c r="C257" s="54">
        <v>5504</v>
      </c>
      <c r="D257" s="11">
        <v>2.1</v>
      </c>
      <c r="E257" s="10">
        <v>550</v>
      </c>
      <c r="F257" s="10">
        <v>0.91090225563909777</v>
      </c>
      <c r="G257" s="10">
        <v>149</v>
      </c>
      <c r="H257" s="10" t="s">
        <v>269</v>
      </c>
      <c r="I257" s="10" t="s">
        <v>269</v>
      </c>
      <c r="J257" t="s">
        <v>269</v>
      </c>
      <c r="K257" t="s">
        <v>269</v>
      </c>
      <c r="L257" t="s">
        <v>269</v>
      </c>
      <c r="M257" t="s">
        <v>155</v>
      </c>
      <c r="N257" t="s">
        <v>100</v>
      </c>
      <c r="O257" s="53">
        <v>5550</v>
      </c>
      <c r="P257">
        <v>0</v>
      </c>
      <c r="Q257">
        <v>0</v>
      </c>
      <c r="R257">
        <v>0</v>
      </c>
      <c r="S257">
        <v>0</v>
      </c>
      <c r="T257">
        <v>0</v>
      </c>
    </row>
    <row r="258" spans="1:20" ht="17.25">
      <c r="A258" s="9" t="s">
        <v>194</v>
      </c>
      <c r="B258" s="10">
        <v>370.31</v>
      </c>
      <c r="C258" s="54">
        <v>8981</v>
      </c>
      <c r="D258" s="11">
        <v>24.5</v>
      </c>
      <c r="E258" s="10">
        <v>924</v>
      </c>
      <c r="F258" s="10">
        <v>0.78312046080641118</v>
      </c>
      <c r="G258" s="10">
        <v>211</v>
      </c>
      <c r="H258" s="10">
        <v>63.75</v>
      </c>
      <c r="I258" s="10">
        <v>31.15</v>
      </c>
      <c r="J258">
        <v>46.599999999999994</v>
      </c>
      <c r="K258">
        <v>76.5</v>
      </c>
      <c r="L258">
        <v>96.2</v>
      </c>
      <c r="M258" t="s">
        <v>195</v>
      </c>
      <c r="N258" t="s">
        <v>73</v>
      </c>
      <c r="O258" s="53">
        <v>9063</v>
      </c>
      <c r="P258">
        <v>327000</v>
      </c>
      <c r="Q258">
        <v>327000</v>
      </c>
      <c r="R258">
        <v>0</v>
      </c>
      <c r="S258">
        <v>0</v>
      </c>
      <c r="T258">
        <v>0</v>
      </c>
    </row>
    <row r="259" spans="1:20" ht="17.25">
      <c r="A259" s="9" t="s">
        <v>317</v>
      </c>
      <c r="B259" s="10">
        <v>426.6</v>
      </c>
      <c r="C259" s="54">
        <v>12268</v>
      </c>
      <c r="D259" s="11">
        <v>28.6</v>
      </c>
      <c r="E259" s="10">
        <v>2482</v>
      </c>
      <c r="F259" s="10">
        <v>0.92945326278659612</v>
      </c>
      <c r="G259" s="10">
        <v>118</v>
      </c>
      <c r="H259" s="10" t="s">
        <v>269</v>
      </c>
      <c r="I259" s="10" t="s">
        <v>269</v>
      </c>
      <c r="J259" t="s">
        <v>269</v>
      </c>
      <c r="K259" t="s">
        <v>269</v>
      </c>
      <c r="L259" t="s">
        <v>269</v>
      </c>
      <c r="M259" t="s">
        <v>195</v>
      </c>
      <c r="N259" t="s">
        <v>24</v>
      </c>
      <c r="O259" s="53">
        <v>12180</v>
      </c>
      <c r="P259">
        <v>0</v>
      </c>
      <c r="Q259">
        <v>0</v>
      </c>
      <c r="R259">
        <v>0</v>
      </c>
      <c r="S259">
        <v>0</v>
      </c>
      <c r="T259">
        <v>0</v>
      </c>
    </row>
    <row r="260" spans="1:20" ht="17.25">
      <c r="A260" s="9" t="s">
        <v>137</v>
      </c>
      <c r="B260" s="10">
        <v>643.94000000000005</v>
      </c>
      <c r="C260" s="54">
        <v>39904</v>
      </c>
      <c r="D260" s="11">
        <v>61.6</v>
      </c>
      <c r="E260" s="10">
        <v>5410</v>
      </c>
      <c r="F260" s="10">
        <v>0.81126081717603238</v>
      </c>
      <c r="G260" s="10">
        <v>76</v>
      </c>
      <c r="H260" s="10">
        <v>56.3</v>
      </c>
      <c r="I260" s="10">
        <v>38.9</v>
      </c>
      <c r="J260">
        <v>58.75</v>
      </c>
      <c r="K260">
        <v>70.400000000000006</v>
      </c>
      <c r="L260">
        <v>95.85</v>
      </c>
      <c r="M260" t="s">
        <v>104</v>
      </c>
      <c r="N260" t="s">
        <v>24</v>
      </c>
      <c r="O260" s="53">
        <v>39636</v>
      </c>
      <c r="P260">
        <v>0</v>
      </c>
      <c r="Q260">
        <v>0</v>
      </c>
      <c r="R260">
        <v>0</v>
      </c>
      <c r="S260">
        <v>0</v>
      </c>
      <c r="T260">
        <v>0</v>
      </c>
    </row>
    <row r="261" spans="1:20" ht="17.25">
      <c r="A261" s="9" t="s">
        <v>153</v>
      </c>
      <c r="B261" s="10">
        <v>529.51</v>
      </c>
      <c r="C261" s="54">
        <v>8963</v>
      </c>
      <c r="D261" s="11">
        <v>17.100000000000001</v>
      </c>
      <c r="E261" s="10">
        <v>898</v>
      </c>
      <c r="F261" s="10">
        <v>0.67952455707557746</v>
      </c>
      <c r="G261" s="10">
        <v>199</v>
      </c>
      <c r="H261" s="10">
        <v>69.099999999999994</v>
      </c>
      <c r="I261" s="10">
        <v>35.299999999999997</v>
      </c>
      <c r="J261">
        <v>57.4</v>
      </c>
      <c r="K261">
        <v>82.5</v>
      </c>
      <c r="L261">
        <v>97.8</v>
      </c>
      <c r="M261" t="s">
        <v>104</v>
      </c>
      <c r="N261" t="s">
        <v>100</v>
      </c>
      <c r="O261" s="53">
        <v>9054</v>
      </c>
      <c r="P261">
        <v>3025</v>
      </c>
      <c r="Q261">
        <v>2025</v>
      </c>
      <c r="R261">
        <v>450</v>
      </c>
      <c r="S261">
        <v>550</v>
      </c>
      <c r="T261">
        <v>0</v>
      </c>
    </row>
    <row r="262" spans="1:20" ht="17.25">
      <c r="A262" s="9" t="s">
        <v>30</v>
      </c>
      <c r="B262" s="10">
        <v>443.97</v>
      </c>
      <c r="C262" s="54">
        <v>46457</v>
      </c>
      <c r="D262" s="11">
        <v>104.1</v>
      </c>
      <c r="E262" s="10">
        <v>4361</v>
      </c>
      <c r="F262" s="10">
        <v>0.53577119852386146</v>
      </c>
      <c r="G262" s="10">
        <v>95</v>
      </c>
      <c r="H262" s="10">
        <v>60.150000000000006</v>
      </c>
      <c r="I262" s="10">
        <v>27.75</v>
      </c>
      <c r="J262">
        <v>38.4</v>
      </c>
      <c r="K262">
        <v>74.949999999999989</v>
      </c>
      <c r="L262">
        <v>98.65</v>
      </c>
      <c r="M262" t="s">
        <v>26</v>
      </c>
      <c r="N262" t="s">
        <v>27</v>
      </c>
      <c r="O262" s="53">
        <v>46232</v>
      </c>
      <c r="P262">
        <v>0</v>
      </c>
      <c r="Q262">
        <v>0</v>
      </c>
      <c r="R262">
        <v>0</v>
      </c>
      <c r="S262">
        <v>0</v>
      </c>
      <c r="T262">
        <v>0</v>
      </c>
    </row>
    <row r="263" spans="1:20" ht="17.25">
      <c r="A263" s="9" t="s">
        <v>173</v>
      </c>
      <c r="B263" s="10">
        <v>1216.17</v>
      </c>
      <c r="C263" s="54">
        <v>34692</v>
      </c>
      <c r="D263" s="11">
        <v>28.5</v>
      </c>
      <c r="E263" s="10">
        <v>4103</v>
      </c>
      <c r="F263" s="10">
        <v>1.0015430397883831</v>
      </c>
      <c r="G263" s="10">
        <v>152</v>
      </c>
      <c r="H263" s="10">
        <v>53.9</v>
      </c>
      <c r="I263" s="10">
        <v>45.9</v>
      </c>
      <c r="J263">
        <v>67.099999999999994</v>
      </c>
      <c r="K263">
        <v>72.599999999999994</v>
      </c>
      <c r="L263">
        <v>95.8</v>
      </c>
      <c r="M263" t="s">
        <v>171</v>
      </c>
      <c r="N263" t="s">
        <v>77</v>
      </c>
      <c r="O263" s="53">
        <v>34661</v>
      </c>
      <c r="P263">
        <v>468440</v>
      </c>
      <c r="Q263">
        <v>413000</v>
      </c>
      <c r="R263">
        <v>50440</v>
      </c>
      <c r="S263">
        <v>5000</v>
      </c>
      <c r="T263">
        <v>0</v>
      </c>
    </row>
    <row r="264" spans="1:20" ht="17.25">
      <c r="A264" s="9" t="s">
        <v>175</v>
      </c>
      <c r="B264" s="10">
        <v>1873.95</v>
      </c>
      <c r="C264" s="54">
        <v>36650</v>
      </c>
      <c r="D264" s="11">
        <v>19.600000000000001</v>
      </c>
      <c r="E264" s="10">
        <v>1316</v>
      </c>
      <c r="F264" s="10">
        <v>0.94287255724733243</v>
      </c>
      <c r="G264" s="10">
        <v>42</v>
      </c>
      <c r="H264" s="10">
        <v>61.6</v>
      </c>
      <c r="I264" s="10">
        <v>44.9</v>
      </c>
      <c r="J264">
        <v>66.400000000000006</v>
      </c>
      <c r="K264">
        <v>72</v>
      </c>
      <c r="L264">
        <v>96.1</v>
      </c>
      <c r="M264" t="s">
        <v>171</v>
      </c>
      <c r="N264" t="s">
        <v>81</v>
      </c>
      <c r="O264" s="53">
        <v>36747</v>
      </c>
      <c r="P264">
        <v>3306000</v>
      </c>
      <c r="Q264">
        <v>3000000</v>
      </c>
      <c r="R264">
        <v>300000</v>
      </c>
      <c r="S264">
        <v>6000</v>
      </c>
      <c r="T264">
        <v>0</v>
      </c>
    </row>
    <row r="265" spans="1:20" ht="17.25">
      <c r="A265" s="9" t="s">
        <v>275</v>
      </c>
      <c r="B265" s="10">
        <v>958.36</v>
      </c>
      <c r="C265" s="54">
        <v>158653</v>
      </c>
      <c r="D265" s="11">
        <v>163.69999999999999</v>
      </c>
      <c r="E265" s="10">
        <v>16710</v>
      </c>
      <c r="F265" s="10">
        <v>1.0343604728383584</v>
      </c>
      <c r="G265" s="10">
        <v>110</v>
      </c>
      <c r="H265" s="10" t="s">
        <v>269</v>
      </c>
      <c r="I265" s="10" t="s">
        <v>269</v>
      </c>
      <c r="J265" t="s">
        <v>269</v>
      </c>
      <c r="K265" t="s">
        <v>269</v>
      </c>
      <c r="L265" t="s">
        <v>269</v>
      </c>
      <c r="M265" t="s">
        <v>70</v>
      </c>
      <c r="N265" t="s">
        <v>144</v>
      </c>
      <c r="O265" s="53">
        <v>156838</v>
      </c>
      <c r="P265">
        <v>8032751</v>
      </c>
      <c r="Q265">
        <v>7982751</v>
      </c>
      <c r="R265">
        <v>12500</v>
      </c>
      <c r="S265">
        <v>10500</v>
      </c>
      <c r="T265">
        <v>27000</v>
      </c>
    </row>
    <row r="266" spans="1:20" ht="17.25">
      <c r="A266" s="9" t="s">
        <v>78</v>
      </c>
      <c r="B266" s="10">
        <v>1664.97</v>
      </c>
      <c r="C266" s="54">
        <v>97137</v>
      </c>
      <c r="D266" s="11">
        <v>57.7</v>
      </c>
      <c r="E266" s="10">
        <v>11110</v>
      </c>
      <c r="F266" s="10">
        <v>1.0773366068405013</v>
      </c>
      <c r="G266" s="10">
        <v>74</v>
      </c>
      <c r="H266" s="10">
        <v>54.15</v>
      </c>
      <c r="I266" s="10">
        <v>50.5</v>
      </c>
      <c r="J266">
        <v>59</v>
      </c>
      <c r="K266">
        <v>70.099999999999994</v>
      </c>
      <c r="L266">
        <v>94.1</v>
      </c>
      <c r="M266" t="s">
        <v>70</v>
      </c>
      <c r="N266" t="s">
        <v>79</v>
      </c>
      <c r="O266" s="53">
        <v>95995</v>
      </c>
      <c r="P266">
        <v>4088487</v>
      </c>
      <c r="Q266">
        <v>4045137</v>
      </c>
      <c r="R266">
        <v>0</v>
      </c>
      <c r="S266">
        <v>9350</v>
      </c>
      <c r="T266">
        <v>34000</v>
      </c>
    </row>
    <row r="267" spans="1:20" ht="17.25">
      <c r="A267" s="9" t="s">
        <v>307</v>
      </c>
      <c r="B267" s="10">
        <v>675.33</v>
      </c>
      <c r="C267" s="54">
        <v>3683</v>
      </c>
      <c r="D267" s="11">
        <v>5.5</v>
      </c>
      <c r="E267" s="10">
        <v>255</v>
      </c>
      <c r="F267" s="10">
        <v>0.68542487338210467</v>
      </c>
      <c r="G267" s="10">
        <v>285</v>
      </c>
      <c r="H267" s="10" t="s">
        <v>269</v>
      </c>
      <c r="I267" s="10" t="s">
        <v>269</v>
      </c>
      <c r="J267" t="s">
        <v>269</v>
      </c>
      <c r="K267" t="s">
        <v>269</v>
      </c>
      <c r="L267" t="s">
        <v>269</v>
      </c>
      <c r="M267" t="s">
        <v>195</v>
      </c>
      <c r="N267" t="s">
        <v>75</v>
      </c>
      <c r="O267" s="53">
        <v>3695</v>
      </c>
      <c r="P267">
        <v>31700</v>
      </c>
      <c r="Q267">
        <v>31350</v>
      </c>
      <c r="R267">
        <v>0</v>
      </c>
      <c r="S267">
        <v>350</v>
      </c>
      <c r="T267">
        <v>0</v>
      </c>
    </row>
    <row r="268" spans="1:20" ht="17.25">
      <c r="A268" s="9" t="s">
        <v>179</v>
      </c>
      <c r="B268" s="10">
        <v>349.92</v>
      </c>
      <c r="C268" s="54">
        <v>31714</v>
      </c>
      <c r="D268" s="11">
        <v>90.2</v>
      </c>
      <c r="E268" s="10">
        <v>5028</v>
      </c>
      <c r="F268" s="10">
        <v>0.95451809243528862</v>
      </c>
      <c r="G268" s="10">
        <v>6</v>
      </c>
      <c r="H268" s="10">
        <v>61</v>
      </c>
      <c r="I268" s="10">
        <v>41.7</v>
      </c>
      <c r="J268">
        <v>66.7</v>
      </c>
      <c r="K268">
        <v>81.8</v>
      </c>
      <c r="L268">
        <v>96.4</v>
      </c>
      <c r="M268" t="s">
        <v>171</v>
      </c>
      <c r="N268" t="s">
        <v>22</v>
      </c>
      <c r="O268" s="53">
        <v>31560</v>
      </c>
      <c r="P268">
        <v>1128000</v>
      </c>
      <c r="Q268">
        <v>778000</v>
      </c>
      <c r="R268">
        <v>57000</v>
      </c>
      <c r="S268">
        <v>17000</v>
      </c>
      <c r="T268">
        <v>276000</v>
      </c>
    </row>
    <row r="269" spans="1:20" ht="17.25">
      <c r="A269" s="9" t="s">
        <v>215</v>
      </c>
      <c r="B269" s="10">
        <v>480.98</v>
      </c>
      <c r="C269" s="54">
        <v>12216</v>
      </c>
      <c r="D269" s="11">
        <v>25.6</v>
      </c>
      <c r="E269" s="10">
        <v>1162</v>
      </c>
      <c r="F269" s="10">
        <v>0.9171013412816692</v>
      </c>
      <c r="G269" s="10">
        <v>106</v>
      </c>
      <c r="H269" s="10">
        <v>53</v>
      </c>
      <c r="I269" s="10">
        <v>24.9</v>
      </c>
      <c r="J269">
        <v>51</v>
      </c>
      <c r="K269">
        <v>67.3</v>
      </c>
      <c r="L269">
        <v>97.9</v>
      </c>
      <c r="M269" t="s">
        <v>195</v>
      </c>
      <c r="N269" t="s">
        <v>24</v>
      </c>
      <c r="O269" s="53">
        <v>12318</v>
      </c>
      <c r="P269">
        <v>232400</v>
      </c>
      <c r="Q269">
        <v>210000</v>
      </c>
      <c r="R269">
        <v>20000</v>
      </c>
      <c r="S269">
        <v>2400</v>
      </c>
      <c r="T269">
        <v>0</v>
      </c>
    </row>
    <row r="270" spans="1:20" ht="17.25">
      <c r="A270" s="9" t="s">
        <v>241</v>
      </c>
      <c r="B270" s="10">
        <v>3050.17</v>
      </c>
      <c r="C270" s="54">
        <v>9143</v>
      </c>
      <c r="D270" s="11">
        <v>3</v>
      </c>
      <c r="E270" s="10">
        <v>493</v>
      </c>
      <c r="F270" s="10">
        <v>0.91098527746319369</v>
      </c>
      <c r="G270" s="10">
        <v>275</v>
      </c>
      <c r="H270" s="10">
        <v>72.3</v>
      </c>
      <c r="I270" s="10">
        <v>47.6</v>
      </c>
      <c r="J270">
        <v>46</v>
      </c>
      <c r="K270">
        <v>79.2</v>
      </c>
      <c r="L270">
        <v>97.7</v>
      </c>
      <c r="M270" t="s">
        <v>229</v>
      </c>
      <c r="N270" t="s">
        <v>96</v>
      </c>
      <c r="O270" s="53">
        <v>9233</v>
      </c>
      <c r="P270">
        <v>0</v>
      </c>
      <c r="Q270">
        <v>0</v>
      </c>
      <c r="R270">
        <v>0</v>
      </c>
      <c r="S270">
        <v>0</v>
      </c>
      <c r="T270">
        <v>0</v>
      </c>
    </row>
    <row r="271" spans="1:20" ht="17.25">
      <c r="A271" s="9" t="s">
        <v>264</v>
      </c>
      <c r="B271" s="10">
        <v>7195</v>
      </c>
      <c r="C271" s="54">
        <v>12330</v>
      </c>
      <c r="D271" s="11">
        <v>1.7</v>
      </c>
      <c r="E271" s="10">
        <v>994</v>
      </c>
      <c r="F271" s="10">
        <v>0.91451322115384615</v>
      </c>
      <c r="G271" s="10">
        <v>252</v>
      </c>
      <c r="H271" s="10">
        <v>65.5</v>
      </c>
      <c r="I271" s="10">
        <v>23.5</v>
      </c>
      <c r="J271">
        <v>28</v>
      </c>
      <c r="K271">
        <v>80.099999999999994</v>
      </c>
      <c r="L271">
        <v>99</v>
      </c>
      <c r="M271" t="s">
        <v>253</v>
      </c>
      <c r="N271" t="s">
        <v>98</v>
      </c>
      <c r="O271" s="53">
        <v>12271</v>
      </c>
      <c r="P271">
        <v>201663</v>
      </c>
      <c r="Q271">
        <v>127000</v>
      </c>
      <c r="R271">
        <v>72735</v>
      </c>
      <c r="S271">
        <v>1928</v>
      </c>
      <c r="T271">
        <v>0</v>
      </c>
    </row>
    <row r="272" spans="1:20" ht="17.25">
      <c r="A272" s="9" t="s">
        <v>257</v>
      </c>
      <c r="B272" s="10">
        <v>1409.47</v>
      </c>
      <c r="C272" s="54">
        <v>9914</v>
      </c>
      <c r="D272" s="11">
        <v>7.1</v>
      </c>
      <c r="E272" s="10">
        <v>555</v>
      </c>
      <c r="F272" s="10">
        <v>1.0040797824116048</v>
      </c>
      <c r="G272" s="10">
        <v>257</v>
      </c>
      <c r="H272" s="10">
        <v>66</v>
      </c>
      <c r="I272" s="10">
        <v>31.9</v>
      </c>
      <c r="J272">
        <v>62.3</v>
      </c>
      <c r="K272">
        <v>85.2</v>
      </c>
      <c r="L272">
        <v>94.1</v>
      </c>
      <c r="M272" t="s">
        <v>253</v>
      </c>
      <c r="N272" t="s">
        <v>88</v>
      </c>
      <c r="O272" s="53">
        <v>9942</v>
      </c>
      <c r="P272">
        <v>227736</v>
      </c>
      <c r="Q272">
        <v>220236</v>
      </c>
      <c r="R272">
        <v>5000</v>
      </c>
      <c r="S272">
        <v>2500</v>
      </c>
      <c r="T272">
        <v>0</v>
      </c>
    </row>
    <row r="273" spans="1:20" ht="17.25">
      <c r="A273" s="9" t="s">
        <v>331</v>
      </c>
      <c r="B273" s="10">
        <v>4223.45</v>
      </c>
      <c r="C273" s="54">
        <v>2782</v>
      </c>
      <c r="D273" s="11">
        <v>0.7</v>
      </c>
      <c r="E273" s="10">
        <v>118</v>
      </c>
      <c r="F273" s="10">
        <v>0.90023566378633146</v>
      </c>
      <c r="G273" s="10">
        <v>290</v>
      </c>
      <c r="H273" s="10" t="s">
        <v>269</v>
      </c>
      <c r="I273" s="10" t="s">
        <v>269</v>
      </c>
      <c r="J273" t="s">
        <v>269</v>
      </c>
      <c r="K273" t="s">
        <v>269</v>
      </c>
      <c r="L273" t="s">
        <v>269</v>
      </c>
      <c r="M273" t="s">
        <v>229</v>
      </c>
      <c r="N273" t="s">
        <v>100</v>
      </c>
      <c r="O273" s="53">
        <v>2807</v>
      </c>
      <c r="P273">
        <v>0</v>
      </c>
      <c r="Q273">
        <v>0</v>
      </c>
      <c r="R273">
        <v>0</v>
      </c>
      <c r="S273">
        <v>0</v>
      </c>
      <c r="T273">
        <v>0</v>
      </c>
    </row>
    <row r="274" spans="1:20" ht="17.25">
      <c r="A274" s="9" t="s">
        <v>129</v>
      </c>
      <c r="B274" s="10">
        <v>92.35</v>
      </c>
      <c r="C274" s="54">
        <v>16341</v>
      </c>
      <c r="D274" s="11">
        <v>176.6</v>
      </c>
      <c r="E274" s="10">
        <v>3622</v>
      </c>
      <c r="F274" s="10">
        <v>0.83373753705200759</v>
      </c>
      <c r="G274" s="10">
        <v>93</v>
      </c>
      <c r="H274" s="10">
        <v>46.3</v>
      </c>
      <c r="I274" s="10">
        <v>39.25</v>
      </c>
      <c r="J274">
        <v>49.900000000000006</v>
      </c>
      <c r="K274">
        <v>64.599999999999994</v>
      </c>
      <c r="L274">
        <v>89.75</v>
      </c>
      <c r="M274" t="s">
        <v>104</v>
      </c>
      <c r="N274" t="s">
        <v>22</v>
      </c>
      <c r="O274" s="53">
        <v>16308</v>
      </c>
      <c r="P274">
        <v>0</v>
      </c>
      <c r="Q274">
        <v>0</v>
      </c>
      <c r="R274">
        <v>0</v>
      </c>
      <c r="S274">
        <v>0</v>
      </c>
      <c r="T274">
        <v>0</v>
      </c>
    </row>
    <row r="275" spans="1:20" ht="17.25">
      <c r="A275" s="9" t="s">
        <v>278</v>
      </c>
      <c r="B275" s="10">
        <v>686.54</v>
      </c>
      <c r="C275" s="54">
        <v>11506</v>
      </c>
      <c r="D275" s="11">
        <v>16.7</v>
      </c>
      <c r="E275" s="10">
        <v>841</v>
      </c>
      <c r="F275" s="10">
        <v>0.67225054624908953</v>
      </c>
      <c r="G275" s="10">
        <v>91</v>
      </c>
      <c r="H275" s="10" t="s">
        <v>269</v>
      </c>
      <c r="I275" s="10" t="s">
        <v>269</v>
      </c>
      <c r="J275" t="s">
        <v>269</v>
      </c>
      <c r="K275" t="s">
        <v>269</v>
      </c>
      <c r="L275" t="s">
        <v>269</v>
      </c>
      <c r="M275" t="s">
        <v>104</v>
      </c>
      <c r="N275" t="s">
        <v>75</v>
      </c>
      <c r="O275" s="53">
        <v>11462</v>
      </c>
      <c r="P275">
        <v>0</v>
      </c>
      <c r="Q275">
        <v>0</v>
      </c>
      <c r="R275">
        <v>0</v>
      </c>
      <c r="S275">
        <v>0</v>
      </c>
      <c r="T275">
        <v>0</v>
      </c>
    </row>
    <row r="276" spans="1:20" ht="17.25">
      <c r="A276" s="9" t="s">
        <v>199</v>
      </c>
      <c r="B276" s="10">
        <v>890.46</v>
      </c>
      <c r="C276" s="54">
        <v>18092</v>
      </c>
      <c r="D276" s="11">
        <v>20.2</v>
      </c>
      <c r="E276" s="10">
        <v>4754</v>
      </c>
      <c r="F276" s="10">
        <v>1.3569349015954351</v>
      </c>
      <c r="G276" s="10">
        <v>77</v>
      </c>
      <c r="H276" s="10">
        <v>68.8</v>
      </c>
      <c r="I276" s="10">
        <v>52</v>
      </c>
      <c r="J276">
        <v>59.6</v>
      </c>
      <c r="K276">
        <v>81.8</v>
      </c>
      <c r="L276">
        <v>93.5</v>
      </c>
      <c r="M276" t="s">
        <v>195</v>
      </c>
      <c r="N276" t="s">
        <v>79</v>
      </c>
      <c r="O276" s="53">
        <v>17963</v>
      </c>
      <c r="P276">
        <v>556678</v>
      </c>
      <c r="Q276">
        <v>531678</v>
      </c>
      <c r="R276">
        <v>8000</v>
      </c>
      <c r="S276">
        <v>5000</v>
      </c>
      <c r="T276">
        <v>12000</v>
      </c>
    </row>
    <row r="277" spans="1:20" ht="17.25">
      <c r="A277" s="9" t="s">
        <v>262</v>
      </c>
      <c r="B277" s="10">
        <v>6871.32</v>
      </c>
      <c r="C277" s="54">
        <v>7018</v>
      </c>
      <c r="D277" s="11">
        <v>1</v>
      </c>
      <c r="E277" s="10">
        <v>460</v>
      </c>
      <c r="F277" s="10">
        <v>0.92442205097806762</v>
      </c>
      <c r="G277" s="10">
        <v>121</v>
      </c>
      <c r="H277" s="10">
        <v>56.8</v>
      </c>
      <c r="I277" s="10">
        <v>24.2</v>
      </c>
      <c r="J277">
        <v>42.1</v>
      </c>
      <c r="K277">
        <v>82.3</v>
      </c>
      <c r="L277">
        <v>99.7</v>
      </c>
      <c r="M277" t="s">
        <v>253</v>
      </c>
      <c r="N277" t="s">
        <v>92</v>
      </c>
      <c r="O277" s="53">
        <v>7042</v>
      </c>
      <c r="P277">
        <v>138920</v>
      </c>
      <c r="Q277">
        <v>130920</v>
      </c>
      <c r="R277">
        <v>4000</v>
      </c>
      <c r="S277">
        <v>4000</v>
      </c>
      <c r="T277">
        <v>0</v>
      </c>
    </row>
    <row r="278" spans="1:20" ht="17.25">
      <c r="A278" s="9" t="s">
        <v>276</v>
      </c>
      <c r="B278" s="10">
        <v>221.56</v>
      </c>
      <c r="C278" s="54">
        <v>9625</v>
      </c>
      <c r="D278" s="11">
        <v>43.5</v>
      </c>
      <c r="E278" s="10">
        <v>1109</v>
      </c>
      <c r="F278" s="10">
        <v>0.67308574048601555</v>
      </c>
      <c r="G278" s="10">
        <v>174</v>
      </c>
      <c r="H278" s="10" t="s">
        <v>269</v>
      </c>
      <c r="I278" s="10" t="s">
        <v>269</v>
      </c>
      <c r="J278" t="s">
        <v>269</v>
      </c>
      <c r="K278" t="s">
        <v>269</v>
      </c>
      <c r="L278" t="s">
        <v>269</v>
      </c>
      <c r="M278" t="s">
        <v>104</v>
      </c>
      <c r="N278" t="s">
        <v>49</v>
      </c>
      <c r="O278" s="53">
        <v>9627</v>
      </c>
      <c r="P278">
        <v>232558</v>
      </c>
      <c r="Q278">
        <v>227728</v>
      </c>
      <c r="R278">
        <v>4600</v>
      </c>
      <c r="S278">
        <v>230</v>
      </c>
      <c r="T278">
        <v>0</v>
      </c>
    </row>
    <row r="279" spans="1:20" ht="17.25">
      <c r="A279" s="9" t="s">
        <v>168</v>
      </c>
      <c r="B279" s="10">
        <v>1699.25</v>
      </c>
      <c r="C279" s="54">
        <v>7911</v>
      </c>
      <c r="D279" s="11">
        <v>4.7</v>
      </c>
      <c r="E279" s="10">
        <v>503</v>
      </c>
      <c r="F279" s="10">
        <v>0.83727731986173892</v>
      </c>
      <c r="G279" s="10">
        <v>254</v>
      </c>
      <c r="H279" s="10">
        <v>63.7</v>
      </c>
      <c r="I279" s="10">
        <v>38.4</v>
      </c>
      <c r="J279">
        <v>51.2</v>
      </c>
      <c r="K279">
        <v>88.3</v>
      </c>
      <c r="L279">
        <v>98.9</v>
      </c>
      <c r="M279" t="s">
        <v>155</v>
      </c>
      <c r="N279" t="s">
        <v>102</v>
      </c>
      <c r="O279" s="53">
        <v>8009</v>
      </c>
      <c r="P279">
        <v>14000</v>
      </c>
      <c r="Q279">
        <v>13000</v>
      </c>
      <c r="R279">
        <v>0</v>
      </c>
      <c r="S279">
        <v>1000</v>
      </c>
      <c r="T279">
        <v>0</v>
      </c>
    </row>
    <row r="280" spans="1:20" ht="17.25">
      <c r="A280" s="9" t="s">
        <v>133</v>
      </c>
      <c r="B280" s="10">
        <v>419.8</v>
      </c>
      <c r="C280" s="54">
        <v>44268</v>
      </c>
      <c r="D280" s="11">
        <v>103.9</v>
      </c>
      <c r="E280" s="10">
        <v>7798</v>
      </c>
      <c r="F280" s="10">
        <v>0.91252383388364411</v>
      </c>
      <c r="G280" s="10">
        <v>162</v>
      </c>
      <c r="H280" s="10">
        <v>61.9</v>
      </c>
      <c r="I280" s="10">
        <v>51.3</v>
      </c>
      <c r="J280">
        <v>52.5</v>
      </c>
      <c r="K280">
        <v>81.3</v>
      </c>
      <c r="L280">
        <v>96.9</v>
      </c>
      <c r="M280" t="s">
        <v>104</v>
      </c>
      <c r="N280" t="s">
        <v>22</v>
      </c>
      <c r="O280" s="53">
        <v>43633</v>
      </c>
      <c r="P280">
        <v>3678740</v>
      </c>
      <c r="Q280">
        <v>3572500</v>
      </c>
      <c r="R280">
        <v>71440</v>
      </c>
      <c r="S280">
        <v>6000</v>
      </c>
      <c r="T280">
        <v>28800</v>
      </c>
    </row>
    <row r="281" spans="1:20" ht="17.25">
      <c r="A281" s="9" t="s">
        <v>61</v>
      </c>
      <c r="B281" s="10">
        <v>25.75</v>
      </c>
      <c r="C281" s="54">
        <v>12800</v>
      </c>
      <c r="D281" s="11">
        <v>501</v>
      </c>
      <c r="E281" s="10">
        <v>839</v>
      </c>
      <c r="F281" s="10">
        <v>0.60777160983346545</v>
      </c>
      <c r="G281" s="10">
        <v>25</v>
      </c>
      <c r="H281" s="10">
        <v>70.099999999999994</v>
      </c>
      <c r="I281" s="10">
        <v>40.6</v>
      </c>
      <c r="J281">
        <v>45.2</v>
      </c>
      <c r="K281">
        <v>80.099999999999994</v>
      </c>
      <c r="L281">
        <v>99.9</v>
      </c>
      <c r="M281" t="s">
        <v>26</v>
      </c>
      <c r="N281" t="s">
        <v>24</v>
      </c>
      <c r="O281" s="53">
        <v>12902</v>
      </c>
      <c r="P281">
        <v>71712</v>
      </c>
      <c r="Q281">
        <v>67512</v>
      </c>
      <c r="R281">
        <v>3000</v>
      </c>
      <c r="S281">
        <v>1200</v>
      </c>
      <c r="T281">
        <v>0</v>
      </c>
    </row>
    <row r="282" spans="1:20" ht="17.25">
      <c r="A282" s="9" t="s">
        <v>306</v>
      </c>
      <c r="B282" s="10">
        <v>434.05</v>
      </c>
      <c r="C282" s="54">
        <v>5317</v>
      </c>
      <c r="D282" s="11">
        <v>12.2</v>
      </c>
      <c r="E282" s="10">
        <v>453</v>
      </c>
      <c r="F282" s="10">
        <v>0.70154577883472058</v>
      </c>
      <c r="G282" s="10">
        <v>273</v>
      </c>
      <c r="H282" s="10" t="s">
        <v>269</v>
      </c>
      <c r="I282" s="10" t="s">
        <v>269</v>
      </c>
      <c r="J282" t="s">
        <v>269</v>
      </c>
      <c r="K282" t="s">
        <v>269</v>
      </c>
      <c r="L282" t="s">
        <v>269</v>
      </c>
      <c r="M282" t="s">
        <v>195</v>
      </c>
      <c r="N282" t="s">
        <v>75</v>
      </c>
      <c r="O282" s="53">
        <v>5309</v>
      </c>
      <c r="P282">
        <v>168900</v>
      </c>
      <c r="Q282">
        <v>136500</v>
      </c>
      <c r="R282">
        <v>18000</v>
      </c>
      <c r="S282">
        <v>4400</v>
      </c>
      <c r="T282">
        <v>10000</v>
      </c>
    </row>
    <row r="283" spans="1:20" ht="17.25">
      <c r="A283" s="9" t="s">
        <v>89</v>
      </c>
      <c r="B283" s="10">
        <v>1373.03</v>
      </c>
      <c r="C283" s="54">
        <v>158057</v>
      </c>
      <c r="D283" s="11">
        <v>114.3</v>
      </c>
      <c r="E283" s="10">
        <v>21334</v>
      </c>
      <c r="F283" s="10">
        <v>1.1106092751435006</v>
      </c>
      <c r="G283" s="10">
        <v>82</v>
      </c>
      <c r="H283" s="10">
        <v>48.55</v>
      </c>
      <c r="I283" s="10">
        <v>40</v>
      </c>
      <c r="J283">
        <v>66.45</v>
      </c>
      <c r="K283">
        <v>60.2</v>
      </c>
      <c r="L283">
        <v>95.85</v>
      </c>
      <c r="M283" t="s">
        <v>70</v>
      </c>
      <c r="N283" t="s">
        <v>90</v>
      </c>
      <c r="O283" s="53">
        <v>156987</v>
      </c>
      <c r="P283">
        <v>2533695</v>
      </c>
      <c r="Q283">
        <v>2285608</v>
      </c>
      <c r="R283">
        <v>230082</v>
      </c>
      <c r="S283">
        <v>10756</v>
      </c>
      <c r="T283">
        <v>7249</v>
      </c>
    </row>
    <row r="284" spans="1:20" ht="17.25">
      <c r="A284" s="9" t="s">
        <v>123</v>
      </c>
      <c r="B284" s="10">
        <v>319.26</v>
      </c>
      <c r="C284" s="54">
        <v>10455</v>
      </c>
      <c r="D284" s="11">
        <v>32.9</v>
      </c>
      <c r="E284" s="10">
        <v>1485</v>
      </c>
      <c r="F284" s="10">
        <v>0.82</v>
      </c>
      <c r="G284" s="10">
        <v>255</v>
      </c>
      <c r="H284" s="10">
        <v>56.35</v>
      </c>
      <c r="I284" s="10">
        <v>38</v>
      </c>
      <c r="J284">
        <v>40.9</v>
      </c>
      <c r="K284">
        <v>73.75</v>
      </c>
      <c r="L284">
        <v>92.199999999999989</v>
      </c>
      <c r="M284" t="s">
        <v>104</v>
      </c>
      <c r="N284" t="s">
        <v>22</v>
      </c>
      <c r="O284" s="53">
        <v>10499</v>
      </c>
      <c r="P284">
        <v>358400</v>
      </c>
      <c r="Q284">
        <v>329800</v>
      </c>
      <c r="R284">
        <v>26400</v>
      </c>
      <c r="S284">
        <v>2200</v>
      </c>
      <c r="T284">
        <v>0</v>
      </c>
    </row>
    <row r="285" spans="1:20" ht="17.25">
      <c r="A285" s="9" t="s">
        <v>191</v>
      </c>
      <c r="B285" s="10">
        <v>6376.53</v>
      </c>
      <c r="C285" s="54">
        <v>55557</v>
      </c>
      <c r="D285" s="11">
        <v>8.8000000000000007</v>
      </c>
      <c r="E285" s="10">
        <v>1608</v>
      </c>
      <c r="F285" s="10">
        <v>0.98160197442225716</v>
      </c>
      <c r="G285" s="10">
        <v>198</v>
      </c>
      <c r="H285" s="10">
        <v>67.7</v>
      </c>
      <c r="I285" s="10">
        <v>34.1</v>
      </c>
      <c r="J285">
        <v>63.8</v>
      </c>
      <c r="K285">
        <v>77</v>
      </c>
      <c r="L285">
        <v>98.1</v>
      </c>
      <c r="M285" t="s">
        <v>171</v>
      </c>
      <c r="N285" t="s">
        <v>96</v>
      </c>
      <c r="O285" s="53">
        <v>55823</v>
      </c>
      <c r="P285">
        <v>1323610</v>
      </c>
      <c r="Q285">
        <v>1286370</v>
      </c>
      <c r="R285">
        <v>26600</v>
      </c>
      <c r="S285">
        <v>10640</v>
      </c>
      <c r="T285">
        <v>0</v>
      </c>
    </row>
    <row r="286" spans="1:20" ht="17.25">
      <c r="A286" s="9" t="s">
        <v>97</v>
      </c>
      <c r="B286" s="10">
        <v>2208.35</v>
      </c>
      <c r="C286" s="54">
        <v>64714</v>
      </c>
      <c r="D286" s="11">
        <v>29.1</v>
      </c>
      <c r="E286" s="10">
        <v>7512</v>
      </c>
      <c r="F286" s="10">
        <v>1.1091429979668535</v>
      </c>
      <c r="G286" s="10">
        <v>184</v>
      </c>
      <c r="H286" s="10">
        <v>53.6</v>
      </c>
      <c r="I286" s="10">
        <v>39.200000000000003</v>
      </c>
      <c r="J286">
        <v>66.400000000000006</v>
      </c>
      <c r="K286">
        <v>59.3</v>
      </c>
      <c r="L286">
        <v>95.8</v>
      </c>
      <c r="M286" t="s">
        <v>70</v>
      </c>
      <c r="N286" t="s">
        <v>98</v>
      </c>
      <c r="O286" s="53">
        <v>64324</v>
      </c>
      <c r="P286">
        <v>2627474</v>
      </c>
      <c r="Q286">
        <v>1619524</v>
      </c>
      <c r="R286">
        <v>995950</v>
      </c>
      <c r="S286">
        <v>12000</v>
      </c>
      <c r="T286">
        <v>0</v>
      </c>
    </row>
    <row r="287" spans="1:20" ht="17.25">
      <c r="A287" s="9" t="s">
        <v>29</v>
      </c>
      <c r="B287" s="10">
        <v>312.35000000000002</v>
      </c>
      <c r="C287" s="54">
        <v>49138</v>
      </c>
      <c r="D287" s="11">
        <v>154.4</v>
      </c>
      <c r="E287" s="10">
        <v>3541</v>
      </c>
      <c r="F287" s="10">
        <v>0.49393060040053949</v>
      </c>
      <c r="G287" s="10">
        <v>155</v>
      </c>
      <c r="H287" s="10">
        <v>58.1</v>
      </c>
      <c r="I287" s="10">
        <v>22.9</v>
      </c>
      <c r="J287">
        <v>43</v>
      </c>
      <c r="K287">
        <v>71.5</v>
      </c>
      <c r="L287">
        <v>98.9</v>
      </c>
      <c r="M287" t="s">
        <v>26</v>
      </c>
      <c r="N287" t="s">
        <v>27</v>
      </c>
      <c r="O287" s="53">
        <v>48234</v>
      </c>
      <c r="P287">
        <v>894950</v>
      </c>
      <c r="Q287">
        <v>673300</v>
      </c>
      <c r="R287">
        <v>205400</v>
      </c>
      <c r="S287">
        <v>16250</v>
      </c>
      <c r="T287">
        <v>0</v>
      </c>
    </row>
    <row r="288" spans="1:20" ht="17.25">
      <c r="A288" s="9" t="s">
        <v>154</v>
      </c>
      <c r="B288" s="10">
        <v>1474.52</v>
      </c>
      <c r="C288" s="54">
        <v>22344</v>
      </c>
      <c r="D288" s="11">
        <v>15.2</v>
      </c>
      <c r="E288" s="10">
        <v>2445</v>
      </c>
      <c r="F288" s="10">
        <v>0.91603616903487728</v>
      </c>
      <c r="G288" s="10">
        <v>161</v>
      </c>
      <c r="H288" s="10">
        <v>65.900000000000006</v>
      </c>
      <c r="I288" s="10">
        <v>33.5</v>
      </c>
      <c r="J288">
        <v>37.950000000000003</v>
      </c>
      <c r="K288">
        <v>79.55</v>
      </c>
      <c r="L288">
        <v>98.1</v>
      </c>
      <c r="M288" t="s">
        <v>155</v>
      </c>
      <c r="N288" t="s">
        <v>49</v>
      </c>
      <c r="O288" s="53">
        <v>22364</v>
      </c>
      <c r="P288">
        <v>1361800</v>
      </c>
      <c r="Q288">
        <v>1330800</v>
      </c>
      <c r="R288">
        <v>24000</v>
      </c>
      <c r="S288">
        <v>7000</v>
      </c>
      <c r="T288">
        <v>0</v>
      </c>
    </row>
    <row r="289" spans="1:20" ht="17.25">
      <c r="A289" s="9" t="s">
        <v>122</v>
      </c>
      <c r="B289" s="10">
        <v>431.67</v>
      </c>
      <c r="C289" s="54">
        <v>14577</v>
      </c>
      <c r="D289" s="11">
        <v>34.6</v>
      </c>
      <c r="E289" s="10">
        <v>1580</v>
      </c>
      <c r="F289" s="10">
        <v>0.72378161628624305</v>
      </c>
      <c r="G289" s="10">
        <v>15</v>
      </c>
      <c r="H289" s="10">
        <v>39.9</v>
      </c>
      <c r="I289" s="10">
        <v>54.8</v>
      </c>
      <c r="J289">
        <v>61.9</v>
      </c>
      <c r="K289">
        <v>54.9</v>
      </c>
      <c r="L289">
        <v>84.5</v>
      </c>
      <c r="M289" t="s">
        <v>104</v>
      </c>
      <c r="N289" t="s">
        <v>22</v>
      </c>
      <c r="O289" s="53">
        <v>14941</v>
      </c>
      <c r="P289">
        <v>102800</v>
      </c>
      <c r="Q289">
        <v>85800</v>
      </c>
      <c r="R289">
        <v>10000</v>
      </c>
      <c r="S289">
        <v>5000</v>
      </c>
      <c r="T289">
        <v>2000</v>
      </c>
    </row>
    <row r="290" spans="1:20" ht="17.25">
      <c r="A290" s="9" t="s">
        <v>250</v>
      </c>
      <c r="B290" s="10">
        <v>2764.76</v>
      </c>
      <c r="C290" s="54">
        <v>3160</v>
      </c>
      <c r="D290" s="11">
        <v>1.2</v>
      </c>
      <c r="E290" s="10">
        <v>234</v>
      </c>
      <c r="F290" s="10">
        <v>0.97286565188616814</v>
      </c>
      <c r="G290" s="10">
        <v>238</v>
      </c>
      <c r="H290" s="10">
        <v>71</v>
      </c>
      <c r="I290" s="10">
        <v>27.4</v>
      </c>
      <c r="J290">
        <v>46.7</v>
      </c>
      <c r="K290">
        <v>87</v>
      </c>
      <c r="L290">
        <v>97.2</v>
      </c>
      <c r="M290" t="s">
        <v>229</v>
      </c>
      <c r="N290" t="s">
        <v>102</v>
      </c>
      <c r="O290" s="53">
        <v>3252</v>
      </c>
      <c r="P290">
        <v>27000</v>
      </c>
      <c r="Q290">
        <v>20800</v>
      </c>
      <c r="R290">
        <v>3000</v>
      </c>
      <c r="S290">
        <v>1000</v>
      </c>
      <c r="T290">
        <v>2200</v>
      </c>
    </row>
    <row r="291" spans="1:20" ht="17.25">
      <c r="A291" s="9" t="s">
        <v>333</v>
      </c>
      <c r="B291" s="10">
        <v>2358.0300000000002</v>
      </c>
      <c r="C291" s="54">
        <v>4119</v>
      </c>
      <c r="D291" s="11">
        <v>1.8</v>
      </c>
      <c r="E291" s="10">
        <v>227</v>
      </c>
      <c r="F291" s="10">
        <v>0.92998396579369325</v>
      </c>
      <c r="G291" s="10">
        <v>194</v>
      </c>
      <c r="H291" s="10" t="s">
        <v>269</v>
      </c>
      <c r="I291" s="10" t="s">
        <v>269</v>
      </c>
      <c r="J291" t="s">
        <v>269</v>
      </c>
      <c r="K291" t="s">
        <v>269</v>
      </c>
      <c r="L291" t="s">
        <v>269</v>
      </c>
      <c r="M291" t="s">
        <v>229</v>
      </c>
      <c r="N291" t="s">
        <v>102</v>
      </c>
      <c r="O291" s="53">
        <v>4211</v>
      </c>
      <c r="P291">
        <v>0</v>
      </c>
      <c r="Q291">
        <v>0</v>
      </c>
      <c r="R291">
        <v>0</v>
      </c>
      <c r="S291">
        <v>0</v>
      </c>
      <c r="T291">
        <v>0</v>
      </c>
    </row>
  </sheetData>
  <pageMargins left="0.7" right="0.7" top="0.75" bottom="0.75" header="0.3" footer="0.3"/>
  <headerFooter>
    <oddFooter>&amp;C_x000D_&amp;1#&amp;"Verdana"&amp;7&amp;K000000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F46C-B1CA-4146-97B4-87CD25174D79}">
  <sheetPr codeName="Sheet2" filterMode="1">
    <tabColor theme="8" tint="0.79998168889431442"/>
  </sheetPr>
  <dimension ref="B2:Q66"/>
  <sheetViews>
    <sheetView zoomScale="85" zoomScaleNormal="85" workbookViewId="0">
      <selection activeCell="M54" sqref="M54"/>
    </sheetView>
  </sheetViews>
  <sheetFormatPr defaultRowHeight="15"/>
  <cols>
    <col min="2" max="2" width="78.42578125" customWidth="1"/>
    <col min="3" max="14" width="27.28515625" customWidth="1"/>
    <col min="15" max="23" width="24.5703125" customWidth="1"/>
  </cols>
  <sheetData>
    <row r="2" spans="2:17" ht="15.75" thickBot="1"/>
    <row r="3" spans="2:17" ht="15.75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2:17" ht="15.75" thickBot="1">
      <c r="B4" s="61" t="s">
        <v>356</v>
      </c>
      <c r="C4" s="62"/>
      <c r="D4" s="62" t="s">
        <v>357</v>
      </c>
      <c r="E4" s="62" t="s">
        <v>357</v>
      </c>
      <c r="F4" s="62" t="s">
        <v>358</v>
      </c>
      <c r="G4" s="62" t="s">
        <v>358</v>
      </c>
      <c r="H4" s="62" t="s">
        <v>358</v>
      </c>
      <c r="I4" s="62" t="s">
        <v>460</v>
      </c>
      <c r="J4" s="62" t="s">
        <v>357</v>
      </c>
      <c r="K4" s="62" t="s">
        <v>357</v>
      </c>
      <c r="L4" s="62" t="s">
        <v>357</v>
      </c>
      <c r="M4" s="62" t="s">
        <v>357</v>
      </c>
      <c r="N4" s="62" t="s">
        <v>358</v>
      </c>
      <c r="O4" s="63" t="s">
        <v>472</v>
      </c>
    </row>
    <row r="5" spans="2:17"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2:17">
      <c r="B6" s="64" t="s">
        <v>359</v>
      </c>
      <c r="C6" s="65">
        <v>12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6">
        <f>SUM(C6:N6)</f>
        <v>12</v>
      </c>
    </row>
    <row r="7" spans="2:17">
      <c r="B7" s="64" t="s">
        <v>360</v>
      </c>
      <c r="C7" s="65">
        <v>12.83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6">
        <f t="shared" ref="O7:O24" si="0">SUM(C7:N7)</f>
        <v>12.83</v>
      </c>
    </row>
    <row r="8" spans="2:17">
      <c r="B8" s="64" t="s">
        <v>361</v>
      </c>
      <c r="C8" s="65">
        <v>8.9909999999999997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6">
        <f t="shared" si="0"/>
        <v>8.9909999999999997</v>
      </c>
    </row>
    <row r="9" spans="2:17">
      <c r="B9" s="64" t="s">
        <v>362</v>
      </c>
      <c r="C9" s="65">
        <v>12.99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6">
        <f t="shared" si="0"/>
        <v>12.99</v>
      </c>
    </row>
    <row r="10" spans="2:17">
      <c r="B10" s="64" t="s">
        <v>363</v>
      </c>
      <c r="C10" s="65">
        <v>9.1869999999999994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6">
        <f t="shared" si="0"/>
        <v>9.1869999999999994</v>
      </c>
    </row>
    <row r="11" spans="2:17">
      <c r="B11" s="64" t="s">
        <v>364</v>
      </c>
      <c r="C11" s="65">
        <v>3.556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6">
        <f t="shared" si="0"/>
        <v>3.556</v>
      </c>
    </row>
    <row r="12" spans="2:17">
      <c r="B12" s="64" t="s">
        <v>365</v>
      </c>
      <c r="C12" s="65">
        <v>73.28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6">
        <f t="shared" si="0"/>
        <v>73.28</v>
      </c>
    </row>
    <row r="13" spans="2:17">
      <c r="B13" s="64" t="s">
        <v>366</v>
      </c>
      <c r="C13" s="65">
        <v>21.99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6">
        <f t="shared" si="0"/>
        <v>21.99</v>
      </c>
    </row>
    <row r="14" spans="2:17">
      <c r="B14" s="64" t="s">
        <v>1</v>
      </c>
      <c r="C14" s="65"/>
      <c r="D14" s="65">
        <v>-1.5499999999999999E-3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6">
        <f t="shared" si="0"/>
        <v>-1.5499999999999999E-3</v>
      </c>
      <c r="Q14" s="15"/>
    </row>
    <row r="15" spans="2:17">
      <c r="B15" s="64" t="s">
        <v>2</v>
      </c>
      <c r="C15" s="65"/>
      <c r="D15" s="65"/>
      <c r="E15" s="65">
        <v>8.6700000000000007E-5</v>
      </c>
      <c r="F15" s="65"/>
      <c r="G15" s="65"/>
      <c r="H15" s="65"/>
      <c r="I15" s="65"/>
      <c r="J15" s="65"/>
      <c r="K15" s="65"/>
      <c r="L15" s="65"/>
      <c r="M15" s="65"/>
      <c r="N15" s="65"/>
      <c r="O15" s="66">
        <f t="shared" si="0"/>
        <v>8.6700000000000007E-5</v>
      </c>
      <c r="Q15" s="15"/>
    </row>
    <row r="16" spans="2:17">
      <c r="B16" s="64" t="s">
        <v>3</v>
      </c>
      <c r="C16" s="65"/>
      <c r="D16" s="65"/>
      <c r="E16" s="65"/>
      <c r="F16" s="65">
        <v>7.0000000000000001E-3</v>
      </c>
      <c r="G16" s="65"/>
      <c r="H16" s="65"/>
      <c r="I16" s="65"/>
      <c r="J16" s="65"/>
      <c r="K16" s="65"/>
      <c r="L16" s="65"/>
      <c r="M16" s="65"/>
      <c r="N16" s="65"/>
      <c r="O16" s="66">
        <f t="shared" si="0"/>
        <v>7.0000000000000001E-3</v>
      </c>
    </row>
    <row r="17" spans="2:17">
      <c r="B17" s="64" t="s">
        <v>5</v>
      </c>
      <c r="C17" s="65"/>
      <c r="D17" s="65"/>
      <c r="E17" s="65"/>
      <c r="F17" s="65"/>
      <c r="G17" s="65">
        <v>2.31E-4</v>
      </c>
      <c r="H17" s="65"/>
      <c r="I17" s="65"/>
      <c r="J17" s="65"/>
      <c r="K17" s="65"/>
      <c r="L17" s="65"/>
      <c r="M17" s="65"/>
      <c r="N17" s="65"/>
      <c r="O17" s="66">
        <f t="shared" si="0"/>
        <v>2.31E-4</v>
      </c>
    </row>
    <row r="18" spans="2:17">
      <c r="B18" s="64" t="s">
        <v>367</v>
      </c>
      <c r="C18" s="65"/>
      <c r="D18" s="65"/>
      <c r="E18" s="65"/>
      <c r="F18" s="65"/>
      <c r="G18" s="65"/>
      <c r="H18" s="65">
        <v>20.5</v>
      </c>
      <c r="I18" s="65"/>
      <c r="J18" s="65"/>
      <c r="K18" s="65"/>
      <c r="L18" s="65"/>
      <c r="M18" s="65"/>
      <c r="N18" s="65"/>
      <c r="O18" s="66">
        <f t="shared" si="0"/>
        <v>20.5</v>
      </c>
    </row>
    <row r="19" spans="2:17">
      <c r="B19" s="64" t="s">
        <v>7</v>
      </c>
      <c r="C19" s="65"/>
      <c r="D19" s="65"/>
      <c r="E19" s="65"/>
      <c r="F19" s="65"/>
      <c r="G19" s="65"/>
      <c r="H19" s="65"/>
      <c r="I19" s="65">
        <v>-5.2200000000000003E-2</v>
      </c>
      <c r="J19" s="65"/>
      <c r="K19" s="65"/>
      <c r="L19" s="65"/>
      <c r="M19" s="65"/>
      <c r="N19" s="65"/>
      <c r="O19" s="66">
        <f t="shared" si="0"/>
        <v>-5.2200000000000003E-2</v>
      </c>
    </row>
    <row r="20" spans="2:17">
      <c r="B20" s="64" t="s">
        <v>8</v>
      </c>
      <c r="C20" s="65"/>
      <c r="D20" s="65"/>
      <c r="E20" s="65"/>
      <c r="F20" s="65"/>
      <c r="G20" s="65"/>
      <c r="H20" s="65"/>
      <c r="I20" s="65"/>
      <c r="J20" s="65">
        <v>-0.61199999999999999</v>
      </c>
      <c r="K20" s="65"/>
      <c r="L20" s="65"/>
      <c r="M20" s="65"/>
      <c r="N20" s="65"/>
      <c r="O20" s="66">
        <f t="shared" si="0"/>
        <v>-0.61199999999999999</v>
      </c>
    </row>
    <row r="21" spans="2:17">
      <c r="B21" s="64" t="s">
        <v>9</v>
      </c>
      <c r="C21" s="65"/>
      <c r="D21" s="65"/>
      <c r="E21" s="65"/>
      <c r="F21" s="65"/>
      <c r="G21" s="65"/>
      <c r="H21" s="65"/>
      <c r="I21" s="65"/>
      <c r="J21" s="65"/>
      <c r="K21" s="65">
        <v>0.66600000000000004</v>
      </c>
      <c r="L21" s="65"/>
      <c r="M21" s="65"/>
      <c r="N21" s="65"/>
      <c r="O21" s="66">
        <f t="shared" si="0"/>
        <v>0.66600000000000004</v>
      </c>
    </row>
    <row r="22" spans="2:17">
      <c r="B22" s="64" t="s">
        <v>368</v>
      </c>
      <c r="C22" s="65"/>
      <c r="D22" s="65"/>
      <c r="E22" s="65"/>
      <c r="F22" s="65"/>
      <c r="G22" s="65"/>
      <c r="H22" s="65"/>
      <c r="I22" s="65"/>
      <c r="J22" s="65"/>
      <c r="K22" s="65"/>
      <c r="L22" s="65">
        <v>0.64400000000000002</v>
      </c>
      <c r="M22" s="65"/>
      <c r="N22" s="65"/>
      <c r="O22" s="66">
        <f t="shared" si="0"/>
        <v>0.64400000000000002</v>
      </c>
    </row>
    <row r="23" spans="2:17">
      <c r="B23" s="64" t="s">
        <v>11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>
        <v>-0.52</v>
      </c>
      <c r="N23" s="65"/>
      <c r="O23" s="66">
        <f t="shared" si="0"/>
        <v>-0.52</v>
      </c>
    </row>
    <row r="24" spans="2:17">
      <c r="B24" s="64" t="s">
        <v>12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>
        <v>-1.7669999999999999</v>
      </c>
      <c r="O24" s="66">
        <f t="shared" si="0"/>
        <v>-1.7669999999999999</v>
      </c>
    </row>
    <row r="25" spans="2:17">
      <c r="B25" s="64" t="s">
        <v>369</v>
      </c>
      <c r="C25" s="65">
        <v>20.170000000000002</v>
      </c>
      <c r="D25" s="65">
        <v>32.590000000000003</v>
      </c>
      <c r="E25" s="65">
        <v>26.94</v>
      </c>
      <c r="F25" s="65">
        <v>29.15</v>
      </c>
      <c r="G25" s="65">
        <v>28.83</v>
      </c>
      <c r="H25" s="65">
        <v>12.39</v>
      </c>
      <c r="I25" s="65">
        <v>37.93</v>
      </c>
      <c r="J25" s="65">
        <v>66.64</v>
      </c>
      <c r="K25" s="65">
        <v>5.5380000000000003</v>
      </c>
      <c r="L25" s="65">
        <v>-4.1180000000000003</v>
      </c>
      <c r="M25" s="65">
        <v>67.819999999999993</v>
      </c>
      <c r="N25" s="65">
        <v>199.1</v>
      </c>
      <c r="O25" s="66"/>
      <c r="Q25" s="15"/>
    </row>
    <row r="26" spans="2:17" ht="15.75">
      <c r="B26" s="64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66"/>
      <c r="Q26" s="15"/>
    </row>
    <row r="27" spans="2:17"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6"/>
    </row>
    <row r="28" spans="2:17">
      <c r="B28" s="64" t="s">
        <v>351</v>
      </c>
      <c r="C28" s="65">
        <v>223</v>
      </c>
      <c r="D28" s="65">
        <v>223</v>
      </c>
      <c r="E28" s="65">
        <v>223</v>
      </c>
      <c r="F28" s="65">
        <v>223</v>
      </c>
      <c r="G28" s="65">
        <v>223</v>
      </c>
      <c r="H28" s="65">
        <v>223</v>
      </c>
      <c r="I28" s="65">
        <v>223</v>
      </c>
      <c r="J28" s="65">
        <v>177</v>
      </c>
      <c r="K28" s="65">
        <v>177</v>
      </c>
      <c r="L28" s="65">
        <v>177</v>
      </c>
      <c r="M28" s="65">
        <v>177</v>
      </c>
      <c r="N28" s="65">
        <v>177</v>
      </c>
      <c r="O28" s="66"/>
    </row>
    <row r="29" spans="2:17" ht="15.75" thickBot="1">
      <c r="B29" s="61" t="s">
        <v>352</v>
      </c>
      <c r="C29" s="67">
        <v>0.13700000000000001</v>
      </c>
      <c r="D29" s="67">
        <v>2.1000000000000001E-2</v>
      </c>
      <c r="E29" s="67">
        <v>8.3000000000000004E-2</v>
      </c>
      <c r="F29" s="67">
        <v>3.4000000000000002E-2</v>
      </c>
      <c r="G29" s="67">
        <v>5.2999999999999999E-2</v>
      </c>
      <c r="H29" s="67">
        <v>2.9000000000000001E-2</v>
      </c>
      <c r="I29" s="67">
        <v>2.9000000000000001E-2</v>
      </c>
      <c r="J29" s="67">
        <v>6.8000000000000005E-2</v>
      </c>
      <c r="K29" s="67">
        <v>6.2E-2</v>
      </c>
      <c r="L29" s="67">
        <v>5.6000000000000001E-2</v>
      </c>
      <c r="M29" s="67">
        <v>5.1999999999999998E-2</v>
      </c>
      <c r="N29" s="67">
        <v>5.5E-2</v>
      </c>
      <c r="O29" s="66"/>
    </row>
    <row r="30" spans="2:17">
      <c r="B30" s="66" t="s">
        <v>354</v>
      </c>
      <c r="C30" s="58"/>
      <c r="D30" s="59">
        <f>SUM(D29:N29)</f>
        <v>0.54200000000000004</v>
      </c>
      <c r="F30" s="58"/>
      <c r="G30" s="58"/>
      <c r="H30" s="58"/>
      <c r="I30" s="58"/>
      <c r="J30" s="58"/>
      <c r="K30" s="58"/>
      <c r="L30" s="58"/>
      <c r="M30" s="58"/>
      <c r="N30" s="58"/>
      <c r="O30" s="58"/>
    </row>
    <row r="31" spans="2:17">
      <c r="B31" s="66" t="s">
        <v>355</v>
      </c>
      <c r="C31" s="58"/>
      <c r="D31" s="60">
        <f>D29/$D$30</f>
        <v>3.8745387453874541E-2</v>
      </c>
      <c r="E31" s="60">
        <f t="shared" ref="E31:N31" si="1">E29/$D$30</f>
        <v>0.15313653136531366</v>
      </c>
      <c r="F31" s="60">
        <f t="shared" si="1"/>
        <v>6.273062730627306E-2</v>
      </c>
      <c r="G31" s="60">
        <f t="shared" si="1"/>
        <v>9.7785977859778592E-2</v>
      </c>
      <c r="H31" s="60">
        <f t="shared" si="1"/>
        <v>5.350553505535055E-2</v>
      </c>
      <c r="I31" s="60">
        <f t="shared" si="1"/>
        <v>5.350553505535055E-2</v>
      </c>
      <c r="J31" s="60">
        <f t="shared" si="1"/>
        <v>0.12546125461254612</v>
      </c>
      <c r="K31" s="60">
        <f t="shared" si="1"/>
        <v>0.11439114391143911</v>
      </c>
      <c r="L31" s="60">
        <f t="shared" si="1"/>
        <v>0.10332103321033209</v>
      </c>
      <c r="M31" s="60">
        <f t="shared" si="1"/>
        <v>9.5940959409594087E-2</v>
      </c>
      <c r="N31" s="60">
        <f t="shared" si="1"/>
        <v>0.1014760147601476</v>
      </c>
      <c r="O31" s="83">
        <f>SUM(D31:N31)</f>
        <v>0.99999999999999989</v>
      </c>
    </row>
    <row r="32" spans="2:17">
      <c r="B32" s="64" t="s">
        <v>461</v>
      </c>
    </row>
    <row r="33" spans="2:17">
      <c r="B33" s="64"/>
    </row>
    <row r="34" spans="2:17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</row>
    <row r="35" spans="2:17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</row>
    <row r="37" spans="2:17" ht="15.75" thickBot="1">
      <c r="B37" s="68" t="s">
        <v>341</v>
      </c>
      <c r="C37" s="69" t="s">
        <v>470</v>
      </c>
      <c r="D37" s="70" t="s">
        <v>468</v>
      </c>
      <c r="E37" s="70" t="s">
        <v>344</v>
      </c>
      <c r="F37" s="70" t="s">
        <v>345</v>
      </c>
      <c r="G37" s="70" t="s">
        <v>346</v>
      </c>
      <c r="J37" t="s">
        <v>467</v>
      </c>
      <c r="L37" s="14" t="s">
        <v>347</v>
      </c>
      <c r="M37" s="14" t="s">
        <v>471</v>
      </c>
      <c r="Q37" s="15"/>
    </row>
    <row r="38" spans="2:17" ht="15.75">
      <c r="B38" s="18" t="s">
        <v>1</v>
      </c>
      <c r="C38" s="38">
        <f>O14</f>
        <v>-1.5499999999999999E-3</v>
      </c>
      <c r="D38" s="56">
        <f>AVERAGE(Indata!B$2:B$291)</f>
        <v>1404.425965517242</v>
      </c>
      <c r="E38" s="56">
        <f>_xlfn.STDEV.P(Indata!B$2:B$291)</f>
        <v>2432.9809070356318</v>
      </c>
      <c r="F38" s="56">
        <f>MIN(Indata!B$2:B$291)</f>
        <v>8.68</v>
      </c>
      <c r="G38" s="56">
        <f>MAX(Indata!B$2:B$291)</f>
        <v>19163.23</v>
      </c>
      <c r="J38">
        <f>ABS(C38*E38)</f>
        <v>3.7711204059052292</v>
      </c>
      <c r="L38" s="15">
        <f>J38/$J$49</f>
        <v>6.6800060039109738E-2</v>
      </c>
      <c r="M38" s="15" cm="1">
        <f t="array" ref="M38:M48">TRANSPOSE(D31:N31)</f>
        <v>3.8745387453874541E-2</v>
      </c>
      <c r="Q38" s="15"/>
    </row>
    <row r="39" spans="2:17" ht="15.75">
      <c r="B39" s="18" t="s">
        <v>2</v>
      </c>
      <c r="C39" s="38">
        <f t="shared" ref="C39:C48" si="2">O15</f>
        <v>8.6700000000000007E-5</v>
      </c>
      <c r="D39" s="56">
        <f>AVERAGE(Indata!C$2:C$291)</f>
        <v>36281.2275862069</v>
      </c>
      <c r="E39" s="56">
        <f>_xlfn.STDEV.P(Indata!C$2:C$291)</f>
        <v>75652.233832893689</v>
      </c>
      <c r="F39" s="56">
        <f>MIN(Indata!C$2:C$291)</f>
        <v>2372</v>
      </c>
      <c r="G39" s="56">
        <f>MAX(Indata!C$2:C$291)</f>
        <v>984748</v>
      </c>
      <c r="J39">
        <f t="shared" ref="J39:J48" si="3">ABS(C39*E39)</f>
        <v>6.5590486733118833</v>
      </c>
      <c r="L39" s="15">
        <f t="shared" ref="L39:L48" si="4">J39/$J$49</f>
        <v>0.11618426303508692</v>
      </c>
      <c r="M39" s="15">
        <v>0.15313653136531366</v>
      </c>
    </row>
    <row r="40" spans="2:17" ht="15.75">
      <c r="B40" s="18" t="s">
        <v>3</v>
      </c>
      <c r="C40" s="38">
        <f t="shared" si="2"/>
        <v>7.0000000000000001E-3</v>
      </c>
      <c r="D40" s="56">
        <f>AVERAGE(Indata!D$2:D$291)</f>
        <v>161.03310344827571</v>
      </c>
      <c r="E40" s="56">
        <f>_xlfn.STDEV.P(Indata!D$2:D$291)</f>
        <v>589.89807717595238</v>
      </c>
      <c r="F40" s="56">
        <f>MIN(Indata!D$2:D$291)</f>
        <v>0.2</v>
      </c>
      <c r="G40" s="56">
        <f>MAX(Indata!D$2:D$291)</f>
        <v>6171</v>
      </c>
      <c r="J40">
        <f t="shared" si="3"/>
        <v>4.129286540231667</v>
      </c>
      <c r="L40" s="15">
        <f t="shared" si="4"/>
        <v>7.3144466131133928E-2</v>
      </c>
      <c r="M40" s="15">
        <v>6.273062730627306E-2</v>
      </c>
    </row>
    <row r="41" spans="2:17" ht="15.75">
      <c r="B41" s="18" t="s">
        <v>348</v>
      </c>
      <c r="C41" s="38">
        <f t="shared" si="2"/>
        <v>2.31E-4</v>
      </c>
      <c r="D41" s="56">
        <f>AVERAGE(Indata!E$2:E$291)</f>
        <v>6162.2172413793105</v>
      </c>
      <c r="E41" s="56">
        <f>_xlfn.STDEV.P(Indata!E$2:E$291)</f>
        <v>22475.198584164584</v>
      </c>
      <c r="F41" s="56">
        <f>MIN(Indata!E$2:E$291)</f>
        <v>118</v>
      </c>
      <c r="G41" s="56">
        <f>MAX(Indata!E$2:E$291)</f>
        <v>334177</v>
      </c>
      <c r="J41">
        <f t="shared" si="3"/>
        <v>5.1917708729420191</v>
      </c>
      <c r="L41" s="15">
        <f t="shared" si="4"/>
        <v>9.196487215808713E-2</v>
      </c>
      <c r="M41" s="15">
        <v>9.7785977859778592E-2</v>
      </c>
    </row>
    <row r="42" spans="2:17" ht="15.75">
      <c r="B42" s="18" t="s">
        <v>349</v>
      </c>
      <c r="C42" s="38">
        <f t="shared" si="2"/>
        <v>20.5</v>
      </c>
      <c r="D42" s="56">
        <f>AVERAGE(Indata!F$2:F$291)</f>
        <v>0.87409708041488599</v>
      </c>
      <c r="E42" s="56">
        <f>_xlfn.STDEV.P(Indata!F$2:F$291)</f>
        <v>0.20153411416913353</v>
      </c>
      <c r="F42" s="56">
        <f>MIN(Indata!F$2:F$291)</f>
        <v>0.38239503816793891</v>
      </c>
      <c r="G42" s="56">
        <f>MAX(Indata!F$2:F$291)</f>
        <v>2.2966613466764438</v>
      </c>
      <c r="J42">
        <f t="shared" si="3"/>
        <v>4.1314493404672374</v>
      </c>
      <c r="L42" s="15">
        <f t="shared" si="4"/>
        <v>7.3182777075903149E-2</v>
      </c>
      <c r="M42" s="15">
        <v>5.350553505535055E-2</v>
      </c>
    </row>
    <row r="43" spans="2:17" ht="15.75">
      <c r="B43" s="18" t="s">
        <v>7</v>
      </c>
      <c r="C43" s="38">
        <f t="shared" si="2"/>
        <v>-5.2200000000000003E-2</v>
      </c>
      <c r="D43" s="56">
        <f>AVERAGE(Indata!G$2:G$291)</f>
        <v>145.5</v>
      </c>
      <c r="E43" s="56">
        <f>_xlfn.STDEV.P(Indata!G$2:G$291)</f>
        <v>83.715291315266896</v>
      </c>
      <c r="F43" s="56">
        <f>MIN(Indata!G$2:G$291)</f>
        <v>1</v>
      </c>
      <c r="G43" s="56">
        <f>MAX(Indata!G$2:G$291)</f>
        <v>290</v>
      </c>
      <c r="J43">
        <f t="shared" si="3"/>
        <v>4.3699382066569319</v>
      </c>
      <c r="L43" s="15">
        <f t="shared" si="4"/>
        <v>7.7407269763854508E-2</v>
      </c>
      <c r="M43" s="15">
        <v>5.350553505535055E-2</v>
      </c>
    </row>
    <row r="44" spans="2:17" ht="15.75">
      <c r="B44" s="18" t="s">
        <v>8</v>
      </c>
      <c r="C44" s="38">
        <f t="shared" si="2"/>
        <v>-0.61199999999999999</v>
      </c>
      <c r="D44" s="56">
        <f>AVERAGE(Indata!H$2:H$291)</f>
        <v>59.764908256880744</v>
      </c>
      <c r="E44" s="56">
        <f>_xlfn.STDEV.P(Indata!H$2:H$291)</f>
        <v>9.9813459150550727</v>
      </c>
      <c r="F44" s="56">
        <f>MIN(Indata!H$2:H$291)</f>
        <v>28.7</v>
      </c>
      <c r="G44" s="56">
        <f>MAX(Indata!H$2:H$291)</f>
        <v>84</v>
      </c>
      <c r="J44">
        <f t="shared" si="3"/>
        <v>6.1085837000137042</v>
      </c>
      <c r="L44" s="15">
        <f t="shared" si="4"/>
        <v>0.1082049136579855</v>
      </c>
      <c r="M44" s="15">
        <v>0.12546125461254612</v>
      </c>
    </row>
    <row r="45" spans="2:17" ht="15.75">
      <c r="B45" s="18" t="s">
        <v>9</v>
      </c>
      <c r="C45" s="38">
        <f t="shared" si="2"/>
        <v>0.66600000000000004</v>
      </c>
      <c r="D45" s="56">
        <f>AVERAGE(Indata!I$2:I$291)</f>
        <v>36.678440366972488</v>
      </c>
      <c r="E45" s="56">
        <f>_xlfn.STDEV.P(Indata!I$2:I$291)</f>
        <v>8.6814216032734421</v>
      </c>
      <c r="F45" s="56">
        <f>MIN(Indata!I$2:I$291)</f>
        <v>17.899999999999999</v>
      </c>
      <c r="G45" s="56">
        <f>MAX(Indata!I$2:I$291)</f>
        <v>58.4</v>
      </c>
      <c r="J45">
        <f t="shared" si="3"/>
        <v>5.7818267877801128</v>
      </c>
      <c r="L45" s="15">
        <f t="shared" si="4"/>
        <v>0.1024168774761605</v>
      </c>
      <c r="M45" s="15">
        <v>0.11439114391143911</v>
      </c>
    </row>
    <row r="46" spans="2:17" ht="15.75">
      <c r="B46" s="18" t="s">
        <v>10</v>
      </c>
      <c r="C46" s="38">
        <f t="shared" si="2"/>
        <v>0.64400000000000002</v>
      </c>
      <c r="D46" s="56">
        <f>AVERAGE(Indata!J$2:J$291)</f>
        <v>52.878211009174279</v>
      </c>
      <c r="E46" s="56">
        <f>_xlfn.STDEV.P(Indata!J$2:J$291)</f>
        <v>8.7055776706277292</v>
      </c>
      <c r="F46" s="56">
        <f>MIN(Indata!J$2:J$291)</f>
        <v>27.9</v>
      </c>
      <c r="G46" s="56">
        <f>MAX(Indata!J$2:J$291)</f>
        <v>71.45</v>
      </c>
      <c r="J46">
        <f t="shared" si="3"/>
        <v>5.6063920198842574</v>
      </c>
      <c r="L46" s="15">
        <f t="shared" si="4"/>
        <v>9.9309298887569314E-2</v>
      </c>
      <c r="M46" s="15">
        <v>0.10332103321033209</v>
      </c>
    </row>
    <row r="47" spans="2:17" ht="15.75">
      <c r="B47" s="18" t="s">
        <v>11</v>
      </c>
      <c r="C47" s="38">
        <f t="shared" si="2"/>
        <v>-0.52</v>
      </c>
      <c r="D47" s="56">
        <f>AVERAGE(Indata!K$2:K$291)</f>
        <v>72.492431192660547</v>
      </c>
      <c r="E47" s="56">
        <f>_xlfn.STDEV.P(Indata!K$2:K$291)</f>
        <v>10.426979606881808</v>
      </c>
      <c r="F47" s="56">
        <f>MIN(Indata!K$2:K$291)</f>
        <v>40.700000000000003</v>
      </c>
      <c r="G47" s="56">
        <f>MAX(Indata!K$2:K$291)</f>
        <v>93.199999999999989</v>
      </c>
      <c r="J47">
        <f t="shared" si="3"/>
        <v>5.4220293955785408</v>
      </c>
      <c r="L47" s="15">
        <f t="shared" si="4"/>
        <v>9.6043575959893795E-2</v>
      </c>
      <c r="M47" s="15">
        <v>9.5940959409594087E-2</v>
      </c>
    </row>
    <row r="48" spans="2:17" ht="15.75">
      <c r="B48" s="18" t="s">
        <v>12</v>
      </c>
      <c r="C48" s="38">
        <f t="shared" si="2"/>
        <v>-1.7669999999999999</v>
      </c>
      <c r="D48" s="56">
        <f>AVERAGE(Indata!L$2:L$291)</f>
        <v>95.746100917431164</v>
      </c>
      <c r="E48" s="56">
        <f>_xlfn.STDEV.P(Indata!L$2:L$291)</f>
        <v>3.0460676905047208</v>
      </c>
      <c r="F48" s="56">
        <f>MIN(Indata!L$2:L$291)</f>
        <v>84.5</v>
      </c>
      <c r="G48" s="56">
        <f>MAX(Indata!L$2:L$291)</f>
        <v>99.9</v>
      </c>
      <c r="J48">
        <f t="shared" si="3"/>
        <v>5.3824016091218416</v>
      </c>
      <c r="L48" s="15">
        <f t="shared" si="4"/>
        <v>9.5341625815215478E-2</v>
      </c>
      <c r="M48" s="15">
        <v>0.1014760147601476</v>
      </c>
    </row>
    <row r="49" spans="2:13">
      <c r="B49" s="18"/>
      <c r="I49" t="s">
        <v>350</v>
      </c>
      <c r="J49">
        <f>SUM(J38:J48)</f>
        <v>56.453847551893425</v>
      </c>
      <c r="L49" s="85">
        <f>SUM(L38:L48)</f>
        <v>0.99999999999999978</v>
      </c>
      <c r="M49" s="85">
        <f>SUM(M38:M48)</f>
        <v>0.99999999999999989</v>
      </c>
    </row>
    <row r="50" spans="2:13" ht="15.75" thickBot="1"/>
    <row r="51" spans="2:13">
      <c r="B51" s="71"/>
      <c r="C51" s="72"/>
      <c r="D51" s="72"/>
      <c r="E51" s="72"/>
      <c r="F51" s="72"/>
    </row>
    <row r="52" spans="2:13" ht="15.75" thickBot="1">
      <c r="B52" s="75" t="s">
        <v>341</v>
      </c>
      <c r="C52" s="69" t="s">
        <v>342</v>
      </c>
      <c r="D52" s="69" t="s">
        <v>345</v>
      </c>
      <c r="E52" s="69" t="s">
        <v>346</v>
      </c>
      <c r="F52" s="69" t="s">
        <v>466</v>
      </c>
      <c r="K52" s="58"/>
    </row>
    <row r="53" spans="2:13">
      <c r="B53" s="18" t="s">
        <v>229</v>
      </c>
      <c r="C53" s="65">
        <v>20.165998647610348</v>
      </c>
      <c r="D53" s="45">
        <v>2.7902941703796387</v>
      </c>
      <c r="E53" s="45">
        <v>59.719875335693359</v>
      </c>
      <c r="F53">
        <v>35</v>
      </c>
      <c r="G53" s="18"/>
      <c r="K53" s="58"/>
    </row>
    <row r="54" spans="2:13">
      <c r="B54" s="18" t="s">
        <v>253</v>
      </c>
      <c r="C54" s="65">
        <v>32.168195415945611</v>
      </c>
      <c r="D54" s="45">
        <v>1.0123734474182129</v>
      </c>
      <c r="E54" s="45">
        <v>118.26145935058594</v>
      </c>
      <c r="F54">
        <v>21</v>
      </c>
      <c r="G54" s="18"/>
      <c r="K54" s="58"/>
    </row>
    <row r="55" spans="2:13">
      <c r="B55" s="18" t="s">
        <v>155</v>
      </c>
      <c r="C55" s="65">
        <v>32.997385452191033</v>
      </c>
      <c r="D55" s="45">
        <v>0.54438859224319458</v>
      </c>
      <c r="E55" s="45">
        <v>100.49004364013672</v>
      </c>
      <c r="F55">
        <v>24</v>
      </c>
      <c r="G55" s="18"/>
      <c r="K55" s="58"/>
    </row>
    <row r="56" spans="2:13">
      <c r="B56" s="18" t="s">
        <v>171</v>
      </c>
      <c r="C56" s="65">
        <v>29.156866757766061</v>
      </c>
      <c r="D56" s="45">
        <v>2.3024640083312988</v>
      </c>
      <c r="E56" s="45">
        <v>90.204635620117188</v>
      </c>
      <c r="F56">
        <v>27</v>
      </c>
      <c r="G56" s="18"/>
      <c r="K56" s="58"/>
    </row>
    <row r="57" spans="2:13">
      <c r="B57" s="18" t="s">
        <v>195</v>
      </c>
      <c r="C57" s="65">
        <v>33.151530705965484</v>
      </c>
      <c r="D57" s="45">
        <v>2.0055537223815918</v>
      </c>
      <c r="E57" s="45">
        <v>165.97409057617188</v>
      </c>
      <c r="F57">
        <v>51</v>
      </c>
      <c r="G57" s="18"/>
      <c r="K57" s="58"/>
    </row>
    <row r="58" spans="2:13">
      <c r="B58" s="18" t="s">
        <v>26</v>
      </c>
      <c r="C58" s="65">
        <v>29.352675018140246</v>
      </c>
      <c r="D58" s="45">
        <v>0.25212201476097107</v>
      </c>
      <c r="E58" s="45">
        <v>67.868904113769531</v>
      </c>
      <c r="F58">
        <v>43</v>
      </c>
      <c r="G58" s="18"/>
      <c r="K58" s="58"/>
    </row>
    <row r="59" spans="2:13">
      <c r="B59" s="18" t="s">
        <v>104</v>
      </c>
      <c r="C59" s="65">
        <v>23.722217719568764</v>
      </c>
      <c r="D59" s="45">
        <v>0.15761269629001617</v>
      </c>
      <c r="E59" s="45">
        <v>88.091911315917969</v>
      </c>
      <c r="F59">
        <v>63</v>
      </c>
      <c r="G59" s="18"/>
      <c r="K59" s="58"/>
    </row>
    <row r="60" spans="2:13">
      <c r="B60" s="18" t="s">
        <v>21</v>
      </c>
      <c r="C60" s="65">
        <v>93.444188435872391</v>
      </c>
      <c r="D60" s="45">
        <v>69.007980346679688</v>
      </c>
      <c r="E60" s="45">
        <v>111.94790649414063</v>
      </c>
      <c r="F60">
        <v>3</v>
      </c>
      <c r="G60" s="18"/>
      <c r="K60" s="58"/>
    </row>
    <row r="61" spans="2:13">
      <c r="B61" s="18" t="s">
        <v>70</v>
      </c>
      <c r="C61" s="65">
        <v>42.153642699832005</v>
      </c>
      <c r="D61" s="45">
        <v>15.04485034942627</v>
      </c>
      <c r="E61" s="45">
        <v>95.353240966796875</v>
      </c>
      <c r="F61">
        <v>23</v>
      </c>
      <c r="G61" s="18"/>
      <c r="K61" s="58"/>
    </row>
    <row r="62" spans="2:13">
      <c r="B62" s="74"/>
      <c r="C62" s="65"/>
    </row>
    <row r="63" spans="2:13">
      <c r="B63" s="74" t="s">
        <v>351</v>
      </c>
    </row>
    <row r="64" spans="2:13" ht="15.75" thickBot="1">
      <c r="B64" s="73" t="s">
        <v>352</v>
      </c>
      <c r="C64" s="62" t="s">
        <v>353</v>
      </c>
      <c r="D64" s="62"/>
      <c r="E64" s="62"/>
      <c r="F64" s="62"/>
    </row>
    <row r="65" spans="2:2">
      <c r="B65" s="26" t="s">
        <v>354</v>
      </c>
    </row>
    <row r="66" spans="2:2">
      <c r="B66" s="26" t="s">
        <v>355</v>
      </c>
    </row>
  </sheetData>
  <autoFilter ref="B37:G48" xr:uid="{797DF46C-B1CA-4146-97B4-87CD25174D79}">
    <filterColumn colId="2">
      <iconFilter iconSet="3Arrows"/>
    </filterColumn>
  </autoFilter>
  <conditionalFormatting sqref="C29:O2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headerFooter>
    <oddFooter>&amp;C_x000D_&amp;1#&amp;"Verdana"&amp;7&amp;K000000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F0338-FC4E-43E4-AAA4-8C521D19AFD6}">
  <sheetPr codeName="Sheet3">
    <tabColor theme="9" tint="0.79998168889431442"/>
  </sheetPr>
  <dimension ref="A3:M40"/>
  <sheetViews>
    <sheetView zoomScale="70" zoomScaleNormal="70" workbookViewId="0">
      <selection activeCell="I22" sqref="I22"/>
    </sheetView>
  </sheetViews>
  <sheetFormatPr defaultRowHeight="15"/>
  <cols>
    <col min="1" max="1" width="42" customWidth="1"/>
    <col min="2" max="13" width="27.5703125" customWidth="1"/>
  </cols>
  <sheetData>
    <row r="3" spans="1:13" ht="126" customHeight="1" thickBot="1">
      <c r="B3" s="2" t="s">
        <v>1</v>
      </c>
      <c r="C3" s="3" t="s">
        <v>465</v>
      </c>
      <c r="D3" s="4" t="s">
        <v>3</v>
      </c>
      <c r="E3" s="5" t="s">
        <v>348</v>
      </c>
      <c r="F3" s="3" t="s">
        <v>349</v>
      </c>
      <c r="G3" s="4" t="s">
        <v>7</v>
      </c>
      <c r="H3" s="4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23" t="s">
        <v>370</v>
      </c>
    </row>
    <row r="4" spans="1:13" ht="15.75" customHeight="1">
      <c r="A4" s="82" t="s">
        <v>371</v>
      </c>
      <c r="B4" s="24" cm="1">
        <f t="array" ref="B4:L5">TRANSPOSE(Regressionsresultat!L38:M48)</f>
        <v>6.6800060039109738E-2</v>
      </c>
      <c r="C4" s="24">
        <v>0.11618426303508692</v>
      </c>
      <c r="D4" s="24">
        <v>7.3144466131133928E-2</v>
      </c>
      <c r="E4" s="24">
        <v>9.196487215808713E-2</v>
      </c>
      <c r="F4" s="24">
        <v>7.3182777075903149E-2</v>
      </c>
      <c r="G4" s="24">
        <v>7.7407269763854508E-2</v>
      </c>
      <c r="H4" s="24">
        <v>0.1082049136579855</v>
      </c>
      <c r="I4" s="24">
        <v>0.1024168774761605</v>
      </c>
      <c r="J4" s="24">
        <v>9.9309298887569314E-2</v>
      </c>
      <c r="K4" s="24">
        <v>9.6043575959893795E-2</v>
      </c>
      <c r="L4" s="24">
        <v>9.5341625815215478E-2</v>
      </c>
      <c r="M4" s="83">
        <f>SUM(B4:L4)</f>
        <v>0.99999999999999978</v>
      </c>
    </row>
    <row r="5" spans="1:13">
      <c r="A5" s="82" t="s">
        <v>372</v>
      </c>
      <c r="B5" s="24">
        <v>3.8745387453874541E-2</v>
      </c>
      <c r="C5" s="24">
        <v>0.15313653136531366</v>
      </c>
      <c r="D5" s="24">
        <v>6.273062730627306E-2</v>
      </c>
      <c r="E5" s="24">
        <v>9.7785977859778592E-2</v>
      </c>
      <c r="F5" s="24">
        <v>5.350553505535055E-2</v>
      </c>
      <c r="G5" s="24">
        <v>5.350553505535055E-2</v>
      </c>
      <c r="H5" s="24">
        <v>0.12546125461254612</v>
      </c>
      <c r="I5" s="24">
        <v>0.11439114391143911</v>
      </c>
      <c r="J5" s="24">
        <v>0.10332103321033209</v>
      </c>
      <c r="K5" s="24">
        <v>9.5940959409594087E-2</v>
      </c>
      <c r="L5" s="24">
        <v>0.1014760147601476</v>
      </c>
      <c r="M5" s="83">
        <f>SUM(B5:L5)</f>
        <v>0.99999999999999989</v>
      </c>
    </row>
    <row r="6" spans="1:13">
      <c r="A6" s="82" t="s">
        <v>373</v>
      </c>
      <c r="B6" s="25">
        <f>Regressionsresultat!D25</f>
        <v>32.590000000000003</v>
      </c>
      <c r="C6" s="25">
        <f>Regressionsresultat!F25</f>
        <v>29.15</v>
      </c>
      <c r="D6" s="25">
        <f>Regressionsresultat!E25</f>
        <v>26.94</v>
      </c>
      <c r="E6" s="25">
        <f>Regressionsresultat!G25</f>
        <v>28.83</v>
      </c>
      <c r="F6" s="25">
        <f>Regressionsresultat!H25</f>
        <v>12.39</v>
      </c>
      <c r="G6" s="25">
        <f>Regressionsresultat!I25</f>
        <v>37.93</v>
      </c>
      <c r="H6" s="25">
        <f>Regressionsresultat!J25</f>
        <v>66.64</v>
      </c>
      <c r="I6" s="25">
        <f>Regressionsresultat!K25</f>
        <v>5.5380000000000003</v>
      </c>
      <c r="J6" s="25">
        <f>Regressionsresultat!L25</f>
        <v>-4.1180000000000003</v>
      </c>
      <c r="K6" s="25">
        <f>Regressionsresultat!M25</f>
        <v>67.819999999999993</v>
      </c>
      <c r="L6" s="25">
        <f>Regressionsresultat!N25</f>
        <v>199.1</v>
      </c>
    </row>
    <row r="7" spans="1:13">
      <c r="A7" s="82" t="s">
        <v>374</v>
      </c>
      <c r="B7" s="48" cm="1">
        <f t="array" ref="B7:L7">TRANSPOSE(Regressionsresultat!O14:O24)</f>
        <v>-1.5499999999999999E-3</v>
      </c>
      <c r="C7" s="48">
        <v>8.6700000000000007E-5</v>
      </c>
      <c r="D7" s="48">
        <v>7.0000000000000001E-3</v>
      </c>
      <c r="E7" s="48">
        <v>2.31E-4</v>
      </c>
      <c r="F7" s="48">
        <v>20.5</v>
      </c>
      <c r="G7" s="48">
        <v>-5.2200000000000003E-2</v>
      </c>
      <c r="H7" s="48">
        <v>-0.61199999999999999</v>
      </c>
      <c r="I7" s="48">
        <v>0.66600000000000004</v>
      </c>
      <c r="J7" s="48">
        <v>0.64400000000000002</v>
      </c>
      <c r="K7" s="48">
        <v>-0.52</v>
      </c>
      <c r="L7" s="48">
        <v>-1.7669999999999999</v>
      </c>
    </row>
    <row r="8" spans="1:13">
      <c r="A8" s="82" t="s">
        <v>375</v>
      </c>
      <c r="B8" s="26" t="s">
        <v>376</v>
      </c>
      <c r="C8" s="26" t="s">
        <v>377</v>
      </c>
      <c r="D8" s="26" t="s">
        <v>377</v>
      </c>
      <c r="E8" s="26" t="s">
        <v>377</v>
      </c>
      <c r="F8" s="26" t="s">
        <v>377</v>
      </c>
      <c r="G8" s="26" t="s">
        <v>376</v>
      </c>
      <c r="H8" s="26" t="s">
        <v>376</v>
      </c>
      <c r="I8" s="26" t="s">
        <v>377</v>
      </c>
      <c r="J8" s="26" t="s">
        <v>377</v>
      </c>
      <c r="K8" s="26" t="s">
        <v>376</v>
      </c>
      <c r="L8" s="26" t="s">
        <v>376</v>
      </c>
      <c r="M8" s="26"/>
    </row>
    <row r="11" spans="1:13" ht="15.75" customHeight="1">
      <c r="A11" s="82" t="s">
        <v>371</v>
      </c>
      <c r="B11" s="24">
        <f>B4/$B14</f>
        <v>0.13395276192157823</v>
      </c>
      <c r="C11" s="24">
        <f t="shared" ref="B11:G12" si="0">C4/$B14</f>
        <v>0.23298187031959494</v>
      </c>
      <c r="D11" s="24">
        <f t="shared" si="0"/>
        <v>0.14667506663629198</v>
      </c>
      <c r="E11" s="24">
        <f t="shared" si="0"/>
        <v>0.18441523283254826</v>
      </c>
      <c r="F11" s="24">
        <f t="shared" si="0"/>
        <v>0.14675189077178913</v>
      </c>
      <c r="G11" s="24">
        <f t="shared" si="0"/>
        <v>0.15522317751819756</v>
      </c>
      <c r="H11" s="24"/>
      <c r="I11" s="24"/>
      <c r="J11" s="24"/>
      <c r="K11" s="24"/>
      <c r="L11" s="24"/>
      <c r="M11" s="83">
        <f>SUM(B11:G11)</f>
        <v>1.0000000000000002</v>
      </c>
    </row>
    <row r="12" spans="1:13">
      <c r="A12" s="82" t="s">
        <v>372</v>
      </c>
      <c r="B12" s="24">
        <f t="shared" si="0"/>
        <v>8.4337349397590369E-2</v>
      </c>
      <c r="C12" s="24">
        <f t="shared" si="0"/>
        <v>0.33333333333333337</v>
      </c>
      <c r="D12" s="24">
        <f t="shared" si="0"/>
        <v>0.13654618473895583</v>
      </c>
      <c r="E12" s="24">
        <f t="shared" si="0"/>
        <v>0.21285140562248994</v>
      </c>
      <c r="F12" s="24">
        <f t="shared" si="0"/>
        <v>0.11646586345381525</v>
      </c>
      <c r="G12" s="24">
        <f t="shared" si="0"/>
        <v>0.11646586345381525</v>
      </c>
      <c r="H12" s="24"/>
      <c r="I12" s="24"/>
      <c r="J12" s="24"/>
      <c r="K12" s="24"/>
      <c r="L12" s="24"/>
      <c r="M12" s="83">
        <f>SUM(B12:G12)</f>
        <v>1</v>
      </c>
    </row>
    <row r="13" spans="1:1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3">
      <c r="A14" s="82" t="s">
        <v>473</v>
      </c>
      <c r="B14" s="83">
        <f>SUM(B4:G4)/1</f>
        <v>0.49868370820317531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3">
      <c r="A15" s="82" t="s">
        <v>473</v>
      </c>
      <c r="B15" s="83">
        <f>SUM(B5:G5)/1</f>
        <v>0.45940959409594095</v>
      </c>
      <c r="C15" s="24"/>
    </row>
    <row r="18" spans="1:12">
      <c r="A18" t="s">
        <v>378</v>
      </c>
      <c r="B18" s="84">
        <v>30.498977176210271</v>
      </c>
    </row>
    <row r="19" spans="1:12">
      <c r="B19" s="19"/>
    </row>
    <row r="20" spans="1:12" ht="16.5" thickBot="1">
      <c r="A20" s="17" t="s">
        <v>341</v>
      </c>
      <c r="B20" s="2" t="s">
        <v>379</v>
      </c>
    </row>
    <row r="21" spans="1:12">
      <c r="A21" s="18" t="s">
        <v>229</v>
      </c>
      <c r="B21" s="15">
        <f>Regressionsresultat!C53/Modellvärden!$B$18</f>
        <v>0.66120245708896019</v>
      </c>
    </row>
    <row r="22" spans="1:12">
      <c r="A22" s="18" t="s">
        <v>253</v>
      </c>
      <c r="B22" s="15">
        <f>Regressionsresultat!C54/Modellvärden!$B$18</f>
        <v>1.0547303022685417</v>
      </c>
    </row>
    <row r="23" spans="1:12">
      <c r="A23" s="18" t="s">
        <v>155</v>
      </c>
      <c r="B23" s="15">
        <f>Regressionsresultat!C55/Modellvärden!$B$18</f>
        <v>1.0819177725713884</v>
      </c>
    </row>
    <row r="24" spans="1:12">
      <c r="A24" s="18" t="s">
        <v>171</v>
      </c>
      <c r="B24" s="15">
        <f>Regressionsresultat!C56/Modellvärden!$B$18</f>
        <v>0.95599490400317166</v>
      </c>
    </row>
    <row r="25" spans="1:12">
      <c r="A25" s="18" t="s">
        <v>195</v>
      </c>
      <c r="B25" s="15">
        <f>Regressionsresultat!C57/Modellvärden!$B$18</f>
        <v>1.0869718848087879</v>
      </c>
    </row>
    <row r="26" spans="1:12">
      <c r="A26" s="18" t="s">
        <v>26</v>
      </c>
      <c r="B26" s="15">
        <f>Regressionsresultat!C58/Modellvärden!$B$18</f>
        <v>0.96241506226759099</v>
      </c>
    </row>
    <row r="27" spans="1:12">
      <c r="A27" s="18" t="s">
        <v>104</v>
      </c>
      <c r="B27" s="15">
        <f>Regressionsresultat!C59/Modellvärden!$B$18</f>
        <v>0.77780371395774228</v>
      </c>
    </row>
    <row r="28" spans="1:12">
      <c r="A28" s="18" t="s">
        <v>21</v>
      </c>
      <c r="B28" s="15">
        <f>Regressionsresultat!C60/Modellvärden!$B$18</f>
        <v>3.063846629871918</v>
      </c>
    </row>
    <row r="29" spans="1:12">
      <c r="A29" s="18" t="s">
        <v>70</v>
      </c>
      <c r="B29" s="15">
        <f>Regressionsresultat!C61/Modellvärden!$B$18</f>
        <v>1.3821329960111768</v>
      </c>
    </row>
    <row r="30" spans="1:12">
      <c r="B30" s="18"/>
      <c r="C30" s="18" t="s">
        <v>2</v>
      </c>
      <c r="D30" s="18" t="s">
        <v>3</v>
      </c>
      <c r="E30" s="18" t="s">
        <v>348</v>
      </c>
      <c r="F30" s="18" t="s">
        <v>349</v>
      </c>
      <c r="G30" s="18" t="s">
        <v>7</v>
      </c>
      <c r="H30" s="18" t="s">
        <v>8</v>
      </c>
      <c r="I30" s="18" t="s">
        <v>9</v>
      </c>
      <c r="J30" s="18" t="s">
        <v>10</v>
      </c>
      <c r="K30" s="18" t="s">
        <v>11</v>
      </c>
      <c r="L30" s="18" t="s">
        <v>12</v>
      </c>
    </row>
    <row r="31" spans="1:12" ht="106.5" thickBot="1">
      <c r="B31" s="2" t="s">
        <v>1</v>
      </c>
      <c r="C31" s="2" t="s">
        <v>2</v>
      </c>
      <c r="D31" s="2" t="s">
        <v>3</v>
      </c>
      <c r="E31" s="2" t="s">
        <v>348</v>
      </c>
      <c r="F31" s="2" t="s">
        <v>349</v>
      </c>
      <c r="G31" s="2" t="s">
        <v>7</v>
      </c>
      <c r="H31" s="2" t="s">
        <v>8</v>
      </c>
      <c r="I31" s="2" t="s">
        <v>9</v>
      </c>
      <c r="J31" s="2" t="s">
        <v>10</v>
      </c>
      <c r="K31" s="2" t="s">
        <v>11</v>
      </c>
      <c r="L31" s="2" t="s">
        <v>12</v>
      </c>
    </row>
    <row r="32" spans="1:12" ht="16.5" thickBot="1">
      <c r="A32" s="13" t="s">
        <v>343</v>
      </c>
      <c r="B32" s="56">
        <f>AVERAGE(Indata!B$2:B$291)</f>
        <v>1404.425965517242</v>
      </c>
      <c r="C32" s="56">
        <f>AVERAGE(Indata!C$2:C$291)</f>
        <v>36281.2275862069</v>
      </c>
      <c r="D32" s="56">
        <f>AVERAGE(Indata!D$2:D$291)</f>
        <v>161.03310344827571</v>
      </c>
      <c r="E32" s="56">
        <f>AVERAGE(Indata!E$2:E$291)</f>
        <v>6162.2172413793105</v>
      </c>
      <c r="F32" s="56">
        <f>AVERAGE(Indata!F$2:F$291)</f>
        <v>0.87409708041488599</v>
      </c>
      <c r="G32" s="56">
        <f>AVERAGE(Indata!G$2:G$291)</f>
        <v>145.5</v>
      </c>
      <c r="H32" s="56">
        <f>AVERAGE(Indata!H$2:H$291)</f>
        <v>59.764908256880744</v>
      </c>
      <c r="I32" s="56">
        <f>AVERAGE(Indata!I$2:I$291)</f>
        <v>36.678440366972488</v>
      </c>
      <c r="J32" s="56">
        <f>AVERAGE(Indata!J$2:J$291)</f>
        <v>52.878211009174279</v>
      </c>
      <c r="K32" s="56">
        <f>AVERAGE(Indata!K$2:K$291)</f>
        <v>72.492431192660547</v>
      </c>
      <c r="L32" s="56">
        <f>AVERAGE(Indata!L$2:L$291)</f>
        <v>95.746100917431164</v>
      </c>
    </row>
    <row r="33" spans="1:12" ht="16.5" thickBot="1">
      <c r="A33" s="13" t="s">
        <v>344</v>
      </c>
      <c r="B33" s="56">
        <f>_xlfn.STDEV.P(Indata!B$2:B$291)</f>
        <v>2432.9809070356318</v>
      </c>
      <c r="C33" s="56">
        <f>_xlfn.STDEV.P(Indata!C$2:C$291)</f>
        <v>75652.233832893689</v>
      </c>
      <c r="D33" s="56">
        <f>_xlfn.STDEV.P(Indata!D$2:D$291)</f>
        <v>589.89807717595238</v>
      </c>
      <c r="E33" s="56">
        <f>_xlfn.STDEV.P(Indata!E$2:E$291)</f>
        <v>22475.198584164584</v>
      </c>
      <c r="F33" s="56">
        <f>_xlfn.STDEV.P(Indata!F$2:F$291)</f>
        <v>0.20153411416913353</v>
      </c>
      <c r="G33" s="56">
        <f>_xlfn.STDEV.P(Indata!G$2:G$291)</f>
        <v>83.715291315266896</v>
      </c>
      <c r="H33" s="56">
        <f>_xlfn.STDEV.P(Indata!H$2:H$291)</f>
        <v>9.9813459150550727</v>
      </c>
      <c r="I33" s="56">
        <f>_xlfn.STDEV.P(Indata!I$2:I$291)</f>
        <v>8.6814216032734421</v>
      </c>
      <c r="J33" s="56">
        <f>_xlfn.STDEV.P(Indata!J$2:J$291)</f>
        <v>8.7055776706277292</v>
      </c>
      <c r="K33" s="56">
        <f>_xlfn.STDEV.P(Indata!K$2:K$291)</f>
        <v>10.426979606881808</v>
      </c>
      <c r="L33" s="56">
        <f>_xlfn.STDEV.P(Indata!L$2:L$291)</f>
        <v>3.0460676905047208</v>
      </c>
    </row>
    <row r="34" spans="1:12" ht="16.5" thickBot="1">
      <c r="A34" s="13" t="s">
        <v>345</v>
      </c>
      <c r="B34" s="56">
        <f>MIN(Indata!B$2:B$291)</f>
        <v>8.68</v>
      </c>
      <c r="C34" s="56">
        <f>MIN(Indata!C$2:C$291)</f>
        <v>2372</v>
      </c>
      <c r="D34" s="56">
        <f>MIN(Indata!D$2:D$291)</f>
        <v>0.2</v>
      </c>
      <c r="E34" s="56">
        <f>MIN(Indata!E$2:E$291)</f>
        <v>118</v>
      </c>
      <c r="F34" s="56">
        <f>MIN(Indata!F$2:F$291)</f>
        <v>0.38239503816793891</v>
      </c>
      <c r="G34" s="56">
        <f>MIN(Indata!G$2:G$291)</f>
        <v>1</v>
      </c>
      <c r="H34" s="56">
        <f>MIN(Indata!H$2:H$291)</f>
        <v>28.7</v>
      </c>
      <c r="I34" s="56">
        <f>MIN(Indata!I$2:I$291)</f>
        <v>17.899999999999999</v>
      </c>
      <c r="J34" s="56">
        <f>MIN(Indata!J$2:J$291)</f>
        <v>27.9</v>
      </c>
      <c r="K34" s="56">
        <f>MIN(Indata!K$2:K$291)</f>
        <v>40.700000000000003</v>
      </c>
      <c r="L34" s="56">
        <f>MIN(Indata!L$2:L$291)</f>
        <v>84.5</v>
      </c>
    </row>
    <row r="35" spans="1:12" ht="16.5" thickBot="1">
      <c r="A35" s="13" t="s">
        <v>346</v>
      </c>
      <c r="B35" s="56">
        <f>MAX(Indata!B$2:B$291)</f>
        <v>19163.23</v>
      </c>
      <c r="C35" s="56">
        <f>MAX(Indata!C$2:C$291)</f>
        <v>984748</v>
      </c>
      <c r="D35" s="56">
        <f>MAX(Indata!D$2:D$291)</f>
        <v>6171</v>
      </c>
      <c r="E35" s="56">
        <f>MAX(Indata!E$2:E$291)</f>
        <v>334177</v>
      </c>
      <c r="F35" s="56">
        <f>MAX(Indata!F$2:F$291)</f>
        <v>2.2966613466764438</v>
      </c>
      <c r="G35" s="56">
        <f>MAX(Indata!G$2:G$291)</f>
        <v>290</v>
      </c>
      <c r="H35" s="56">
        <f>MAX(Indata!H$2:H$291)</f>
        <v>84</v>
      </c>
      <c r="I35" s="56">
        <f>MAX(Indata!I$2:I$291)</f>
        <v>58.4</v>
      </c>
      <c r="J35" s="56">
        <f>MAX(Indata!J$2:J$291)</f>
        <v>71.45</v>
      </c>
      <c r="K35" s="56">
        <f>MAX(Indata!K$2:K$291)</f>
        <v>93.199999999999989</v>
      </c>
      <c r="L35" s="56">
        <f>MAX(Indata!L$2:L$291)</f>
        <v>99.9</v>
      </c>
    </row>
    <row r="36" spans="1:12">
      <c r="A36" t="s">
        <v>371</v>
      </c>
      <c r="B36" s="20">
        <f>B4</f>
        <v>6.6800060039109738E-2</v>
      </c>
      <c r="C36" s="20">
        <f t="shared" ref="C36:L36" si="1">C4</f>
        <v>0.11618426303508692</v>
      </c>
      <c r="D36" s="20">
        <f t="shared" si="1"/>
        <v>7.3144466131133928E-2</v>
      </c>
      <c r="E36" s="20">
        <f t="shared" si="1"/>
        <v>9.196487215808713E-2</v>
      </c>
      <c r="F36" s="20">
        <f t="shared" si="1"/>
        <v>7.3182777075903149E-2</v>
      </c>
      <c r="G36" s="20">
        <f t="shared" si="1"/>
        <v>7.7407269763854508E-2</v>
      </c>
      <c r="H36" s="20">
        <f t="shared" si="1"/>
        <v>0.1082049136579855</v>
      </c>
      <c r="I36" s="20">
        <f t="shared" si="1"/>
        <v>0.1024168774761605</v>
      </c>
      <c r="J36" s="20">
        <f t="shared" si="1"/>
        <v>9.9309298887569314E-2</v>
      </c>
      <c r="K36" s="20">
        <f t="shared" si="1"/>
        <v>9.6043575959893795E-2</v>
      </c>
      <c r="L36" s="20">
        <f t="shared" si="1"/>
        <v>9.5341625815215478E-2</v>
      </c>
    </row>
    <row r="37" spans="1:12">
      <c r="A37" t="s">
        <v>372</v>
      </c>
      <c r="B37" s="20">
        <f t="shared" ref="B37:L40" si="2">B5</f>
        <v>3.8745387453874541E-2</v>
      </c>
      <c r="C37" s="20">
        <f t="shared" si="2"/>
        <v>0.15313653136531366</v>
      </c>
      <c r="D37" s="20">
        <f t="shared" si="2"/>
        <v>6.273062730627306E-2</v>
      </c>
      <c r="E37" s="20">
        <f t="shared" si="2"/>
        <v>9.7785977859778592E-2</v>
      </c>
      <c r="F37" s="20">
        <f t="shared" si="2"/>
        <v>5.350553505535055E-2</v>
      </c>
      <c r="G37" s="20">
        <f t="shared" si="2"/>
        <v>5.350553505535055E-2</v>
      </c>
      <c r="H37" s="20">
        <f t="shared" si="2"/>
        <v>0.12546125461254612</v>
      </c>
      <c r="I37" s="20">
        <f t="shared" si="2"/>
        <v>0.11439114391143911</v>
      </c>
      <c r="J37" s="20">
        <f t="shared" si="2"/>
        <v>0.10332103321033209</v>
      </c>
      <c r="K37" s="20">
        <f t="shared" si="2"/>
        <v>9.5940959409594087E-2</v>
      </c>
      <c r="L37" s="20">
        <f t="shared" si="2"/>
        <v>0.1014760147601476</v>
      </c>
    </row>
    <row r="38" spans="1:12">
      <c r="A38" t="s">
        <v>373</v>
      </c>
      <c r="B38" s="57">
        <f>B6</f>
        <v>32.590000000000003</v>
      </c>
      <c r="C38" s="57">
        <f t="shared" si="2"/>
        <v>29.15</v>
      </c>
      <c r="D38" s="57">
        <f t="shared" si="2"/>
        <v>26.94</v>
      </c>
      <c r="E38" s="57">
        <f t="shared" si="2"/>
        <v>28.83</v>
      </c>
      <c r="F38" s="57">
        <f t="shared" si="2"/>
        <v>12.39</v>
      </c>
      <c r="G38" s="57">
        <f t="shared" si="2"/>
        <v>37.93</v>
      </c>
      <c r="H38" s="57">
        <f t="shared" si="2"/>
        <v>66.64</v>
      </c>
      <c r="I38" s="57">
        <f t="shared" si="2"/>
        <v>5.5380000000000003</v>
      </c>
      <c r="J38" s="57">
        <f t="shared" si="2"/>
        <v>-4.1180000000000003</v>
      </c>
      <c r="K38" s="57">
        <f t="shared" si="2"/>
        <v>67.819999999999993</v>
      </c>
      <c r="L38" s="57">
        <f t="shared" si="2"/>
        <v>199.1</v>
      </c>
    </row>
    <row r="39" spans="1:12">
      <c r="A39" t="s">
        <v>374</v>
      </c>
      <c r="B39" s="57">
        <f>B7</f>
        <v>-1.5499999999999999E-3</v>
      </c>
      <c r="C39" s="57">
        <f t="shared" si="2"/>
        <v>8.6700000000000007E-5</v>
      </c>
      <c r="D39" s="57">
        <f t="shared" si="2"/>
        <v>7.0000000000000001E-3</v>
      </c>
      <c r="E39" s="57">
        <f t="shared" si="2"/>
        <v>2.31E-4</v>
      </c>
      <c r="F39" s="57">
        <f t="shared" si="2"/>
        <v>20.5</v>
      </c>
      <c r="G39" s="57">
        <f t="shared" si="2"/>
        <v>-5.2200000000000003E-2</v>
      </c>
      <c r="H39" s="57">
        <f t="shared" si="2"/>
        <v>-0.61199999999999999</v>
      </c>
      <c r="I39" s="57">
        <f t="shared" si="2"/>
        <v>0.66600000000000004</v>
      </c>
      <c r="J39" s="57">
        <f t="shared" si="2"/>
        <v>0.64400000000000002</v>
      </c>
      <c r="K39" s="57">
        <f t="shared" si="2"/>
        <v>-0.52</v>
      </c>
      <c r="L39" s="57">
        <f t="shared" si="2"/>
        <v>-1.7669999999999999</v>
      </c>
    </row>
    <row r="40" spans="1:12">
      <c r="A40" t="s">
        <v>375</v>
      </c>
      <c r="B40" s="20" t="str">
        <f>B8</f>
        <v>Negativ</v>
      </c>
      <c r="C40" s="20" t="str">
        <f t="shared" si="2"/>
        <v>Positiv</v>
      </c>
      <c r="D40" s="20" t="str">
        <f t="shared" si="2"/>
        <v>Positiv</v>
      </c>
      <c r="E40" s="20" t="str">
        <f t="shared" si="2"/>
        <v>Positiv</v>
      </c>
      <c r="F40" s="20" t="str">
        <f t="shared" si="2"/>
        <v>Positiv</v>
      </c>
      <c r="G40" s="20" t="str">
        <f t="shared" si="2"/>
        <v>Negativ</v>
      </c>
      <c r="H40" s="20" t="str">
        <f t="shared" si="2"/>
        <v>Negativ</v>
      </c>
      <c r="I40" s="20" t="str">
        <f t="shared" si="2"/>
        <v>Positiv</v>
      </c>
      <c r="J40" s="20" t="s">
        <v>376</v>
      </c>
      <c r="K40" s="20" t="str">
        <f t="shared" si="2"/>
        <v>Negativ</v>
      </c>
      <c r="L40" s="20" t="str">
        <f t="shared" si="2"/>
        <v>Negativ</v>
      </c>
    </row>
  </sheetData>
  <phoneticPr fontId="17" type="noConversion"/>
  <pageMargins left="0.7" right="0.7" top="0.75" bottom="0.75" header="0.3" footer="0.3"/>
  <headerFooter>
    <oddFooter>&amp;C_x000D_&amp;1#&amp;"Verdana"&amp;7&amp;K000000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F28F4-8188-4BC9-A0D3-1FE6C0565872}">
  <sheetPr codeName="Sheet5">
    <tabColor theme="7"/>
  </sheetPr>
  <dimension ref="A1:AN291"/>
  <sheetViews>
    <sheetView zoomScale="70" zoomScaleNormal="70" workbookViewId="0">
      <pane xSplit="1" ySplit="1" topLeftCell="B2" activePane="bottomRight" state="frozen"/>
      <selection activeCell="J47" sqref="J47"/>
      <selection pane="topRight" activeCell="J47" sqref="J47"/>
      <selection pane="bottomLeft" activeCell="J47" sqref="J47"/>
      <selection pane="bottomRight" sqref="A1:XFD1"/>
    </sheetView>
  </sheetViews>
  <sheetFormatPr defaultRowHeight="16.5"/>
  <cols>
    <col min="1" max="1" width="21.7109375" style="12" customWidth="1"/>
    <col min="2" max="2" width="18.42578125" style="12" customWidth="1"/>
    <col min="3" max="3" width="23.42578125" style="12" customWidth="1"/>
    <col min="4" max="4" width="17.42578125" style="12" customWidth="1"/>
    <col min="5" max="5" width="20.28515625" style="12" customWidth="1"/>
    <col min="6" max="6" width="21.42578125" style="12" customWidth="1"/>
    <col min="7" max="7" width="17.5703125" style="12" customWidth="1"/>
    <col min="8" max="8" width="31.5703125" style="12" customWidth="1"/>
    <col min="9" max="9" width="21" style="12" customWidth="1"/>
    <col min="10" max="10" width="15.42578125" style="12" customWidth="1"/>
    <col min="11" max="11" width="33.5703125" customWidth="1"/>
    <col min="12" max="12" width="17.42578125" customWidth="1"/>
    <col min="13" max="13" width="18.42578125" customWidth="1"/>
    <col min="14" max="14" width="57" customWidth="1"/>
    <col min="15" max="15" width="19.5703125" customWidth="1"/>
    <col min="20" max="20" width="7.7109375" customWidth="1"/>
  </cols>
  <sheetData>
    <row r="1" spans="1:20" ht="151.5" customHeight="1" thickBot="1">
      <c r="A1" s="1" t="s">
        <v>0</v>
      </c>
      <c r="B1" s="2" t="s">
        <v>1</v>
      </c>
      <c r="C1" s="52" t="s">
        <v>463</v>
      </c>
      <c r="D1" s="4" t="s">
        <v>3</v>
      </c>
      <c r="E1" s="3" t="s">
        <v>4</v>
      </c>
      <c r="F1" s="5" t="s">
        <v>5</v>
      </c>
      <c r="G1" s="3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6" t="s">
        <v>13</v>
      </c>
      <c r="O1" s="6" t="s">
        <v>14</v>
      </c>
    </row>
    <row r="2" spans="1:20" ht="17.25">
      <c r="A2" s="9" t="s">
        <v>272</v>
      </c>
      <c r="B2" s="10">
        <v>317</v>
      </c>
      <c r="C2" s="53">
        <v>32148</v>
      </c>
      <c r="D2" s="11">
        <v>101.4</v>
      </c>
      <c r="E2" s="11">
        <v>1.0854253205707063</v>
      </c>
      <c r="F2" s="10">
        <v>3638</v>
      </c>
      <c r="G2" s="10">
        <v>0.52889925144189476</v>
      </c>
      <c r="H2" s="10">
        <v>215</v>
      </c>
      <c r="I2" s="10" t="s">
        <v>269</v>
      </c>
      <c r="J2" s="10" t="s">
        <v>269</v>
      </c>
      <c r="K2" t="s">
        <v>269</v>
      </c>
      <c r="L2" t="s">
        <v>269</v>
      </c>
      <c r="M2" t="s">
        <v>269</v>
      </c>
      <c r="N2" t="s">
        <v>26</v>
      </c>
      <c r="O2" t="str">
        <f>_xlfn.XLOOKUP(A2,'[1]Dataset ny'!$B$2:$B$291,'[1]Dataset ny'!$BK$2:$BK$291)</f>
        <v>Västra Götalands län</v>
      </c>
      <c r="T2" s="81"/>
    </row>
    <row r="3" spans="1:20" ht="17.25">
      <c r="A3" s="9" t="s">
        <v>68</v>
      </c>
      <c r="B3" s="10">
        <v>472.07</v>
      </c>
      <c r="C3" s="53">
        <v>41853</v>
      </c>
      <c r="D3" s="11">
        <v>88.7</v>
      </c>
      <c r="E3" s="11">
        <v>0.86057007125890739</v>
      </c>
      <c r="F3" s="10">
        <v>4701</v>
      </c>
      <c r="G3" s="10">
        <v>0.7986856093553687</v>
      </c>
      <c r="H3" s="10">
        <v>144</v>
      </c>
      <c r="I3" s="10">
        <v>58.15</v>
      </c>
      <c r="J3" s="10">
        <v>47.2</v>
      </c>
      <c r="K3">
        <v>51.55</v>
      </c>
      <c r="L3">
        <v>73.400000000000006</v>
      </c>
      <c r="M3">
        <v>97.15</v>
      </c>
      <c r="N3" t="s">
        <v>26</v>
      </c>
      <c r="O3" t="str">
        <f>_xlfn.XLOOKUP(A3,'[1]Dataset ny'!$B$2:$B$291,'[1]Dataset ny'!$BK$2:$BK$291)</f>
        <v>Västra Götalands län</v>
      </c>
    </row>
    <row r="4" spans="1:20" ht="17.25">
      <c r="A4" s="9" t="s">
        <v>117</v>
      </c>
      <c r="B4" s="10">
        <v>973.96</v>
      </c>
      <c r="C4" s="53">
        <v>20287</v>
      </c>
      <c r="D4" s="11">
        <v>20.8</v>
      </c>
      <c r="E4" s="11">
        <v>0.88220858895705523</v>
      </c>
      <c r="F4" s="10">
        <v>2678</v>
      </c>
      <c r="G4" s="10">
        <v>0.81863367174280877</v>
      </c>
      <c r="H4" s="10">
        <v>36</v>
      </c>
      <c r="I4" s="10">
        <v>55.6</v>
      </c>
      <c r="J4" s="10">
        <v>37.700000000000003</v>
      </c>
      <c r="K4">
        <v>50.3</v>
      </c>
      <c r="L4">
        <v>67.2</v>
      </c>
      <c r="M4">
        <v>91.8</v>
      </c>
      <c r="N4" t="s">
        <v>104</v>
      </c>
      <c r="O4" t="str">
        <f>_xlfn.XLOOKUP(A4,'[1]Dataset ny'!$B$2:$B$291,'[1]Dataset ny'!$BK$2:$BK$291)</f>
        <v>Kronobergs län</v>
      </c>
    </row>
    <row r="5" spans="1:20" ht="17.25">
      <c r="A5" s="9" t="s">
        <v>113</v>
      </c>
      <c r="B5" s="10">
        <v>517.72</v>
      </c>
      <c r="C5" s="53">
        <v>6892</v>
      </c>
      <c r="D5" s="11">
        <v>13.3</v>
      </c>
      <c r="E5" s="11">
        <v>0.80075445816186541</v>
      </c>
      <c r="F5" s="10">
        <v>881</v>
      </c>
      <c r="G5" s="10">
        <v>0.74353819643882824</v>
      </c>
      <c r="H5" s="10">
        <v>218</v>
      </c>
      <c r="I5" s="10">
        <v>53.7</v>
      </c>
      <c r="J5" s="10">
        <v>38.9</v>
      </c>
      <c r="K5">
        <v>61.6</v>
      </c>
      <c r="L5">
        <v>64.3</v>
      </c>
      <c r="M5">
        <v>97</v>
      </c>
      <c r="N5" t="s">
        <v>104</v>
      </c>
      <c r="O5" t="str">
        <f>_xlfn.XLOOKUP(A5,'[1]Dataset ny'!$B$2:$B$291,'[1]Dataset ny'!$BK$2:$BK$291)</f>
        <v>Jönköpings län</v>
      </c>
    </row>
    <row r="6" spans="1:20" ht="17.25">
      <c r="A6" s="9" t="s">
        <v>223</v>
      </c>
      <c r="B6" s="10">
        <v>325.45</v>
      </c>
      <c r="C6" s="53">
        <v>14100</v>
      </c>
      <c r="D6" s="11">
        <v>43.3</v>
      </c>
      <c r="E6" s="11">
        <v>0.69783281733746128</v>
      </c>
      <c r="F6" s="10">
        <v>1545</v>
      </c>
      <c r="G6" s="10">
        <v>0.78678632214142041</v>
      </c>
      <c r="H6" s="10">
        <v>165</v>
      </c>
      <c r="I6" s="10">
        <v>52.9</v>
      </c>
      <c r="J6" s="10">
        <v>29.4</v>
      </c>
      <c r="K6">
        <v>39.9</v>
      </c>
      <c r="L6">
        <v>58.3</v>
      </c>
      <c r="M6">
        <v>95.6</v>
      </c>
      <c r="N6" t="s">
        <v>195</v>
      </c>
      <c r="O6" t="str">
        <f>_xlfn.XLOOKUP(A6,'[1]Dataset ny'!$B$2:$B$291,'[1]Dataset ny'!$BK$2:$BK$291)</f>
        <v>Västmanlands län</v>
      </c>
    </row>
    <row r="7" spans="1:20" ht="17.25">
      <c r="A7" s="9" t="s">
        <v>340</v>
      </c>
      <c r="B7" s="10">
        <v>12556.73</v>
      </c>
      <c r="C7" s="53">
        <v>2707</v>
      </c>
      <c r="D7" s="11">
        <v>0.2</v>
      </c>
      <c r="E7" s="11">
        <v>0.53237410071942448</v>
      </c>
      <c r="F7" s="10">
        <v>213</v>
      </c>
      <c r="G7" s="10">
        <v>1.0356622998544396</v>
      </c>
      <c r="H7" s="10">
        <v>200</v>
      </c>
      <c r="I7" s="10" t="s">
        <v>269</v>
      </c>
      <c r="J7" s="10" t="s">
        <v>269</v>
      </c>
      <c r="K7" t="s">
        <v>269</v>
      </c>
      <c r="L7" t="s">
        <v>269</v>
      </c>
      <c r="M7" t="s">
        <v>269</v>
      </c>
      <c r="N7" t="s">
        <v>253</v>
      </c>
      <c r="O7" t="str">
        <f>_xlfn.XLOOKUP(A7,'[1]Dataset ny'!$B$2:$B$291,'[1]Dataset ny'!$BK$2:$BK$291)</f>
        <v>Norrbottens län</v>
      </c>
    </row>
    <row r="8" spans="1:20" ht="17.25">
      <c r="A8" s="9" t="s">
        <v>249</v>
      </c>
      <c r="B8" s="10">
        <v>5655.44</v>
      </c>
      <c r="C8" s="53">
        <v>6143</v>
      </c>
      <c r="D8" s="11">
        <v>1.1000000000000001</v>
      </c>
      <c r="E8" s="11">
        <v>0.62988348183687448</v>
      </c>
      <c r="F8" s="10">
        <v>326</v>
      </c>
      <c r="G8" s="10">
        <v>0.89983079526226739</v>
      </c>
      <c r="H8" s="10">
        <v>183</v>
      </c>
      <c r="I8" s="10">
        <v>66.599999999999994</v>
      </c>
      <c r="J8" s="10">
        <v>32.299999999999997</v>
      </c>
      <c r="K8">
        <v>64.8</v>
      </c>
      <c r="L8">
        <v>89.7</v>
      </c>
      <c r="M8">
        <v>98.7</v>
      </c>
      <c r="N8" t="s">
        <v>229</v>
      </c>
      <c r="O8" t="str">
        <f>_xlfn.XLOOKUP(A8,'[1]Dataset ny'!$B$2:$B$291,'[1]Dataset ny'!$BK$2:$BK$291)</f>
        <v>Norrbottens län</v>
      </c>
    </row>
    <row r="9" spans="1:20" ht="17.25">
      <c r="A9" s="9" t="s">
        <v>235</v>
      </c>
      <c r="B9" s="10">
        <v>1648.98</v>
      </c>
      <c r="C9" s="53">
        <v>25854</v>
      </c>
      <c r="D9" s="11">
        <v>15.7</v>
      </c>
      <c r="E9" s="11">
        <v>0.67545775239375094</v>
      </c>
      <c r="F9" s="10">
        <v>1697</v>
      </c>
      <c r="G9" s="10">
        <v>0.94558848150008368</v>
      </c>
      <c r="H9" s="10">
        <v>244</v>
      </c>
      <c r="I9" s="10">
        <v>61.8</v>
      </c>
      <c r="J9" s="10">
        <v>33.700000000000003</v>
      </c>
      <c r="K9">
        <v>55.6</v>
      </c>
      <c r="L9">
        <v>77.8</v>
      </c>
      <c r="M9">
        <v>97.8</v>
      </c>
      <c r="N9" t="s">
        <v>229</v>
      </c>
      <c r="O9" t="str">
        <f>_xlfn.XLOOKUP(A9,'[1]Dataset ny'!$B$2:$B$291,'[1]Dataset ny'!$BK$2:$BK$291)</f>
        <v>Värmlands län</v>
      </c>
    </row>
    <row r="10" spans="1:20" ht="17.25">
      <c r="A10" s="9" t="s">
        <v>297</v>
      </c>
      <c r="B10" s="10">
        <v>816.71</v>
      </c>
      <c r="C10" s="53">
        <v>11534</v>
      </c>
      <c r="D10" s="11">
        <v>14.1</v>
      </c>
      <c r="E10" s="11">
        <v>0.5952547103977669</v>
      </c>
      <c r="F10" s="10">
        <v>1198</v>
      </c>
      <c r="G10" s="10">
        <v>0.84703113685734976</v>
      </c>
      <c r="H10" s="10">
        <v>220</v>
      </c>
      <c r="I10" s="10" t="s">
        <v>269</v>
      </c>
      <c r="J10" s="10" t="s">
        <v>269</v>
      </c>
      <c r="K10" t="s">
        <v>269</v>
      </c>
      <c r="L10" t="s">
        <v>269</v>
      </c>
      <c r="M10" t="s">
        <v>269</v>
      </c>
      <c r="N10" t="s">
        <v>155</v>
      </c>
      <c r="O10" t="str">
        <f>_xlfn.XLOOKUP(A10,'[1]Dataset ny'!$B$2:$B$291,'[1]Dataset ny'!$BK$2:$BK$291)</f>
        <v>Örebro län</v>
      </c>
    </row>
    <row r="11" spans="1:20" ht="17.25">
      <c r="A11" s="9" t="s">
        <v>187</v>
      </c>
      <c r="B11" s="10">
        <v>613.16999999999996</v>
      </c>
      <c r="C11" s="53">
        <v>22925</v>
      </c>
      <c r="D11" s="11">
        <v>37.4</v>
      </c>
      <c r="E11" s="11">
        <v>0.71840031137491478</v>
      </c>
      <c r="F11" s="10">
        <v>2489</v>
      </c>
      <c r="G11" s="10">
        <v>1.016398243045388</v>
      </c>
      <c r="H11" s="10">
        <v>126</v>
      </c>
      <c r="I11" s="10">
        <v>50.55</v>
      </c>
      <c r="J11" s="10">
        <v>33</v>
      </c>
      <c r="K11">
        <v>57.2</v>
      </c>
      <c r="L11">
        <v>62.099999999999994</v>
      </c>
      <c r="M11">
        <v>95.25</v>
      </c>
      <c r="N11" t="s">
        <v>171</v>
      </c>
      <c r="O11" t="str">
        <f>_xlfn.XLOOKUP(A11,'[1]Dataset ny'!$B$2:$B$291,'[1]Dataset ny'!$BK$2:$BK$291)</f>
        <v>Dalarnas län</v>
      </c>
    </row>
    <row r="12" spans="1:20" ht="17.25">
      <c r="A12" s="9" t="s">
        <v>232</v>
      </c>
      <c r="B12" s="10">
        <v>882.99</v>
      </c>
      <c r="C12" s="53">
        <v>9409</v>
      </c>
      <c r="D12" s="11">
        <v>10.7</v>
      </c>
      <c r="E12" s="11">
        <v>0.56518117451062055</v>
      </c>
      <c r="F12" s="10">
        <v>1040</v>
      </c>
      <c r="G12" s="10">
        <v>1.0147783251231528</v>
      </c>
      <c r="H12" s="10">
        <v>180</v>
      </c>
      <c r="I12" s="10">
        <v>63.25</v>
      </c>
      <c r="J12" s="10">
        <v>29.15</v>
      </c>
      <c r="K12">
        <v>51.8</v>
      </c>
      <c r="L12">
        <v>69.699999999999989</v>
      </c>
      <c r="M12">
        <v>95.15</v>
      </c>
      <c r="N12" t="s">
        <v>229</v>
      </c>
      <c r="O12" t="str">
        <f>_xlfn.XLOOKUP(A12,'[1]Dataset ny'!$B$2:$B$291,'[1]Dataset ny'!$BK$2:$BK$291)</f>
        <v>Västra Götalands län</v>
      </c>
    </row>
    <row r="13" spans="1:20" ht="17.25">
      <c r="A13" s="9" t="s">
        <v>167</v>
      </c>
      <c r="B13" s="10">
        <v>5710.25</v>
      </c>
      <c r="C13" s="53">
        <v>7135</v>
      </c>
      <c r="D13" s="11">
        <v>1.2</v>
      </c>
      <c r="E13" s="11">
        <v>0.60886867538374079</v>
      </c>
      <c r="F13" s="10">
        <v>600</v>
      </c>
      <c r="G13" s="10">
        <v>0.86545664073753958</v>
      </c>
      <c r="H13" s="10">
        <v>286</v>
      </c>
      <c r="I13" s="10">
        <v>75.25</v>
      </c>
      <c r="J13" s="10">
        <v>23.7</v>
      </c>
      <c r="K13">
        <v>58.150000000000006</v>
      </c>
      <c r="L13">
        <v>92.9</v>
      </c>
      <c r="M13">
        <v>98.2</v>
      </c>
      <c r="N13" t="s">
        <v>155</v>
      </c>
      <c r="O13" t="str">
        <f>_xlfn.XLOOKUP(A13,'[1]Dataset ny'!$B$2:$B$291,'[1]Dataset ny'!$BK$2:$BK$291)</f>
        <v>Jämtlands län</v>
      </c>
    </row>
    <row r="14" spans="1:20" ht="17.25">
      <c r="A14" s="9" t="s">
        <v>151</v>
      </c>
      <c r="B14" s="10">
        <v>1306.72</v>
      </c>
      <c r="C14" s="53">
        <v>2395</v>
      </c>
      <c r="D14" s="11">
        <v>1.8</v>
      </c>
      <c r="E14" s="11">
        <v>0.64711033274956209</v>
      </c>
      <c r="F14" s="10">
        <v>165</v>
      </c>
      <c r="G14" s="10">
        <v>0.75626620570440795</v>
      </c>
      <c r="H14" s="10">
        <v>288</v>
      </c>
      <c r="I14" s="10">
        <v>73.400000000000006</v>
      </c>
      <c r="J14" s="10">
        <v>28.1</v>
      </c>
      <c r="K14">
        <v>50.6</v>
      </c>
      <c r="L14">
        <v>86.7</v>
      </c>
      <c r="M14">
        <v>98.2</v>
      </c>
      <c r="N14" t="s">
        <v>104</v>
      </c>
      <c r="O14" t="str">
        <f>_xlfn.XLOOKUP(A14,'[1]Dataset ny'!$B$2:$B$291,'[1]Dataset ny'!$BK$2:$BK$291)</f>
        <v>Västerbottens län</v>
      </c>
    </row>
    <row r="15" spans="1:20" ht="17.25">
      <c r="A15" s="9" t="s">
        <v>124</v>
      </c>
      <c r="B15" s="10">
        <v>115.31</v>
      </c>
      <c r="C15" s="53">
        <v>15842</v>
      </c>
      <c r="D15" s="11">
        <v>137.4</v>
      </c>
      <c r="E15" s="11">
        <v>0.96356073211314475</v>
      </c>
      <c r="F15" s="10">
        <v>3027</v>
      </c>
      <c r="G15" s="10">
        <v>0.76520293669483308</v>
      </c>
      <c r="H15" s="10">
        <v>212</v>
      </c>
      <c r="I15" s="10">
        <v>38.549999999999997</v>
      </c>
      <c r="J15" s="10">
        <v>38</v>
      </c>
      <c r="K15">
        <v>47.4</v>
      </c>
      <c r="L15">
        <v>55.95</v>
      </c>
      <c r="M15">
        <v>92.3</v>
      </c>
      <c r="N15" t="s">
        <v>104</v>
      </c>
      <c r="O15" t="str">
        <f>_xlfn.XLOOKUP(A15,'[1]Dataset ny'!$B$2:$B$291,'[1]Dataset ny'!$BK$2:$BK$291)</f>
        <v>Skåne län</v>
      </c>
    </row>
    <row r="16" spans="1:20" ht="17.25">
      <c r="A16" s="9" t="s">
        <v>169</v>
      </c>
      <c r="B16" s="10">
        <v>4013.89</v>
      </c>
      <c r="C16" s="53">
        <v>28160</v>
      </c>
      <c r="D16" s="11">
        <v>7</v>
      </c>
      <c r="E16" s="11">
        <v>0.72346034028277018</v>
      </c>
      <c r="F16" s="10">
        <v>2175</v>
      </c>
      <c r="G16" s="10">
        <v>0.82533314228399479</v>
      </c>
      <c r="H16" s="10">
        <v>235</v>
      </c>
      <c r="I16" s="10">
        <v>59.45</v>
      </c>
      <c r="J16" s="10">
        <v>41.75</v>
      </c>
      <c r="K16">
        <v>65.900000000000006</v>
      </c>
      <c r="L16">
        <v>77.199999999999989</v>
      </c>
      <c r="M16">
        <v>97.1</v>
      </c>
      <c r="N16" t="s">
        <v>155</v>
      </c>
      <c r="O16" t="str">
        <f>_xlfn.XLOOKUP(A16,'[1]Dataset ny'!$B$2:$B$291,'[1]Dataset ny'!$BK$2:$BK$291)</f>
        <v>Norrbottens län</v>
      </c>
    </row>
    <row r="17" spans="1:15" ht="17.25">
      <c r="A17" s="9" t="s">
        <v>64</v>
      </c>
      <c r="B17" s="10">
        <v>263.31</v>
      </c>
      <c r="C17" s="53">
        <v>9634</v>
      </c>
      <c r="D17" s="11">
        <v>36.6</v>
      </c>
      <c r="E17" s="11">
        <v>0.86010900596937445</v>
      </c>
      <c r="F17" s="10">
        <v>1339</v>
      </c>
      <c r="G17" s="10">
        <v>0.58313106796116509</v>
      </c>
      <c r="H17" s="10">
        <v>284</v>
      </c>
      <c r="I17" s="10">
        <v>65.2</v>
      </c>
      <c r="J17" s="10">
        <v>26.5</v>
      </c>
      <c r="K17">
        <v>36.799999999999997</v>
      </c>
      <c r="L17">
        <v>64.8</v>
      </c>
      <c r="M17">
        <v>98.5</v>
      </c>
      <c r="N17" t="s">
        <v>26</v>
      </c>
      <c r="O17" t="str">
        <f>_xlfn.XLOOKUP(A17,'[1]Dataset ny'!$B$2:$B$291,'[1]Dataset ny'!$BK$2:$BK$291)</f>
        <v>Västra Götalands län</v>
      </c>
    </row>
    <row r="18" spans="1:15" ht="17.25">
      <c r="A18" s="9" t="s">
        <v>240</v>
      </c>
      <c r="B18" s="10">
        <v>1814.05</v>
      </c>
      <c r="C18" s="53">
        <v>26753</v>
      </c>
      <c r="D18" s="11">
        <v>14.7</v>
      </c>
      <c r="E18" s="11">
        <v>0.70037791652974035</v>
      </c>
      <c r="F18" s="10">
        <v>2154</v>
      </c>
      <c r="G18" s="10">
        <v>0.9462745420192229</v>
      </c>
      <c r="H18" s="10">
        <v>32</v>
      </c>
      <c r="I18" s="10">
        <v>53.3</v>
      </c>
      <c r="J18" s="10">
        <v>44.1</v>
      </c>
      <c r="K18">
        <v>68.900000000000006</v>
      </c>
      <c r="L18">
        <v>55.9</v>
      </c>
      <c r="M18">
        <v>96.4</v>
      </c>
      <c r="N18" t="s">
        <v>229</v>
      </c>
      <c r="O18" t="str">
        <f>_xlfn.XLOOKUP(A18,'[1]Dataset ny'!$B$2:$B$291,'[1]Dataset ny'!$BK$2:$BK$291)</f>
        <v>Gävleborgs län</v>
      </c>
    </row>
    <row r="19" spans="1:15" ht="17.25">
      <c r="A19" s="9" t="s">
        <v>252</v>
      </c>
      <c r="B19" s="10">
        <v>676.97</v>
      </c>
      <c r="C19" s="53">
        <v>10895</v>
      </c>
      <c r="D19" s="11">
        <v>16.100000000000001</v>
      </c>
      <c r="E19" s="11">
        <v>0.39375392341494037</v>
      </c>
      <c r="F19" s="10">
        <v>842</v>
      </c>
      <c r="G19" s="10">
        <v>0.88247422680412368</v>
      </c>
      <c r="H19" s="10">
        <v>27</v>
      </c>
      <c r="I19" s="10">
        <v>73.2</v>
      </c>
      <c r="J19" s="10">
        <v>24.9</v>
      </c>
      <c r="K19">
        <v>64.2</v>
      </c>
      <c r="L19">
        <v>88.1</v>
      </c>
      <c r="M19">
        <v>98.3</v>
      </c>
      <c r="N19" t="s">
        <v>253</v>
      </c>
      <c r="O19" t="str">
        <f>_xlfn.XLOOKUP(A19,'[1]Dataset ny'!$B$2:$B$291,'[1]Dataset ny'!$BK$2:$BK$291)</f>
        <v>Kalmar län</v>
      </c>
    </row>
    <row r="20" spans="1:15" ht="17.25">
      <c r="A20" s="9" t="s">
        <v>91</v>
      </c>
      <c r="B20" s="10">
        <v>583.87</v>
      </c>
      <c r="C20" s="53">
        <v>52254</v>
      </c>
      <c r="D20" s="11">
        <v>89.5</v>
      </c>
      <c r="E20" s="11">
        <v>0.95921412583934362</v>
      </c>
      <c r="F20" s="10">
        <v>10900</v>
      </c>
      <c r="G20" s="10">
        <v>1.2022764900662251</v>
      </c>
      <c r="H20" s="10">
        <v>265</v>
      </c>
      <c r="I20" s="10">
        <v>43.3</v>
      </c>
      <c r="J20" s="10">
        <v>31.2</v>
      </c>
      <c r="K20">
        <v>62.4</v>
      </c>
      <c r="L20">
        <v>52.7</v>
      </c>
      <c r="M20">
        <v>92.4</v>
      </c>
      <c r="N20" t="s">
        <v>70</v>
      </c>
      <c r="O20" t="str">
        <f>_xlfn.XLOOKUP(A20,'[1]Dataset ny'!$B$2:$B$291,'[1]Dataset ny'!$BK$2:$BK$291)</f>
        <v>Dalarnas län</v>
      </c>
    </row>
    <row r="21" spans="1:15" ht="17.25">
      <c r="A21" s="9" t="s">
        <v>86</v>
      </c>
      <c r="B21" s="10">
        <v>909.88</v>
      </c>
      <c r="C21" s="53">
        <v>114091</v>
      </c>
      <c r="D21" s="11">
        <v>125.4</v>
      </c>
      <c r="E21" s="11">
        <v>1.007810830702025</v>
      </c>
      <c r="F21" s="10">
        <v>15216</v>
      </c>
      <c r="G21" s="10">
        <v>1.0803236211728624</v>
      </c>
      <c r="H21" s="10">
        <v>21</v>
      </c>
      <c r="I21" s="10">
        <v>49.6</v>
      </c>
      <c r="J21" s="10">
        <v>41.3</v>
      </c>
      <c r="K21">
        <v>59.2</v>
      </c>
      <c r="L21">
        <v>62.9</v>
      </c>
      <c r="M21">
        <v>92.9</v>
      </c>
      <c r="N21" t="s">
        <v>70</v>
      </c>
      <c r="O21" t="str">
        <f>_xlfn.XLOOKUP(A21,'[1]Dataset ny'!$B$2:$B$291,'[1]Dataset ny'!$BK$2:$BK$291)</f>
        <v>Västra Götalands län</v>
      </c>
    </row>
    <row r="22" spans="1:15" ht="17.25">
      <c r="A22" s="9" t="s">
        <v>34</v>
      </c>
      <c r="B22" s="10">
        <v>194.04</v>
      </c>
      <c r="C22" s="53">
        <v>95318</v>
      </c>
      <c r="D22" s="11">
        <v>491.2</v>
      </c>
      <c r="E22" s="11">
        <v>1.240251572327044</v>
      </c>
      <c r="F22" s="10">
        <v>13400</v>
      </c>
      <c r="G22" s="10">
        <v>0.57783207463349617</v>
      </c>
      <c r="H22" s="10">
        <v>4</v>
      </c>
      <c r="I22" s="10">
        <v>41.3</v>
      </c>
      <c r="J22" s="10">
        <v>56.8</v>
      </c>
      <c r="K22">
        <v>60.5</v>
      </c>
      <c r="L22">
        <v>59.8</v>
      </c>
      <c r="M22">
        <v>89.9</v>
      </c>
      <c r="N22" t="s">
        <v>26</v>
      </c>
      <c r="O22" t="str">
        <f>_xlfn.XLOOKUP(A22,'[1]Dataset ny'!$B$2:$B$291,'[1]Dataset ny'!$BK$2:$BK$291)</f>
        <v>Stockholms län</v>
      </c>
    </row>
    <row r="23" spans="1:15" ht="17.25">
      <c r="A23" s="9" t="s">
        <v>308</v>
      </c>
      <c r="B23" s="10">
        <v>525.73</v>
      </c>
      <c r="C23" s="53">
        <v>5512</v>
      </c>
      <c r="D23" s="11">
        <v>10.5</v>
      </c>
      <c r="E23" s="11">
        <v>0.62631578947368416</v>
      </c>
      <c r="F23" s="10">
        <v>664</v>
      </c>
      <c r="G23" s="10">
        <v>0.71412386706948638</v>
      </c>
      <c r="H23" s="10">
        <v>258</v>
      </c>
      <c r="I23" s="10" t="s">
        <v>269</v>
      </c>
      <c r="J23" s="10" t="s">
        <v>269</v>
      </c>
      <c r="K23" t="s">
        <v>269</v>
      </c>
      <c r="L23" t="s">
        <v>269</v>
      </c>
      <c r="M23" t="s">
        <v>269</v>
      </c>
      <c r="N23" t="s">
        <v>195</v>
      </c>
      <c r="O23" t="str">
        <f>_xlfn.XLOOKUP(A23,'[1]Dataset ny'!$B$2:$B$291,'[1]Dataset ny'!$BK$2:$BK$291)</f>
        <v>Östergötlands län</v>
      </c>
    </row>
    <row r="24" spans="1:15" ht="17.25">
      <c r="A24" s="9" t="s">
        <v>126</v>
      </c>
      <c r="B24" s="10">
        <v>162.53</v>
      </c>
      <c r="C24" s="53">
        <v>12650</v>
      </c>
      <c r="D24" s="11">
        <v>77.8</v>
      </c>
      <c r="E24" s="11">
        <v>0.72719157293340475</v>
      </c>
      <c r="F24" s="10">
        <v>2078</v>
      </c>
      <c r="G24" s="10">
        <v>0.82280268266854928</v>
      </c>
      <c r="H24" s="10">
        <v>224</v>
      </c>
      <c r="I24" s="10">
        <v>44.9</v>
      </c>
      <c r="J24" s="10">
        <v>45.5</v>
      </c>
      <c r="K24">
        <v>62</v>
      </c>
      <c r="L24">
        <v>60.5</v>
      </c>
      <c r="M24">
        <v>89.2</v>
      </c>
      <c r="N24" t="s">
        <v>104</v>
      </c>
      <c r="O24" t="str">
        <f>_xlfn.XLOOKUP(A24,'[1]Dataset ny'!$B$2:$B$291,'[1]Dataset ny'!$BK$2:$BK$291)</f>
        <v>Skåne län</v>
      </c>
    </row>
    <row r="25" spans="1:15" ht="17.25">
      <c r="A25" s="9" t="s">
        <v>166</v>
      </c>
      <c r="B25" s="10">
        <v>3408.1</v>
      </c>
      <c r="C25" s="53">
        <v>6175</v>
      </c>
      <c r="D25" s="11">
        <v>1.8</v>
      </c>
      <c r="E25" s="11">
        <v>0.55089257751331044</v>
      </c>
      <c r="F25" s="10">
        <v>477</v>
      </c>
      <c r="G25" s="10">
        <v>0.81424148606811142</v>
      </c>
      <c r="H25" s="10">
        <v>264</v>
      </c>
      <c r="I25" s="10">
        <v>73.2</v>
      </c>
      <c r="J25" s="10">
        <v>29.5</v>
      </c>
      <c r="K25">
        <v>46.9</v>
      </c>
      <c r="L25">
        <v>84.7</v>
      </c>
      <c r="M25">
        <v>98</v>
      </c>
      <c r="N25" t="s">
        <v>155</v>
      </c>
      <c r="O25" t="str">
        <f>_xlfn.XLOOKUP(A25,'[1]Dataset ny'!$B$2:$B$291,'[1]Dataset ny'!$BK$2:$BK$291)</f>
        <v>Jämtlands län</v>
      </c>
    </row>
    <row r="26" spans="1:15" ht="17.25">
      <c r="A26" s="9" t="s">
        <v>51</v>
      </c>
      <c r="B26" s="10">
        <v>18.899999999999999</v>
      </c>
      <c r="C26" s="53">
        <v>19753</v>
      </c>
      <c r="D26" s="11">
        <v>1045.0999999999999</v>
      </c>
      <c r="E26" s="11">
        <v>1.1207077522866997</v>
      </c>
      <c r="F26" s="10">
        <v>7198</v>
      </c>
      <c r="G26" s="10">
        <v>1.0394870064124198</v>
      </c>
      <c r="H26" s="10">
        <v>37</v>
      </c>
      <c r="I26" s="10">
        <v>46.7</v>
      </c>
      <c r="J26" s="10">
        <v>47.65</v>
      </c>
      <c r="K26">
        <v>64.650000000000006</v>
      </c>
      <c r="L26">
        <v>69</v>
      </c>
      <c r="M26">
        <v>91.15</v>
      </c>
      <c r="N26" t="s">
        <v>26</v>
      </c>
      <c r="O26" t="str">
        <f>_xlfn.XLOOKUP(A26,'[1]Dataset ny'!$B$2:$B$291,'[1]Dataset ny'!$BK$2:$BK$291)</f>
        <v>Skåne län</v>
      </c>
    </row>
    <row r="27" spans="1:15" ht="17.25">
      <c r="A27" s="9" t="s">
        <v>254</v>
      </c>
      <c r="B27" s="10">
        <v>217.1</v>
      </c>
      <c r="C27" s="53">
        <v>15636</v>
      </c>
      <c r="D27" s="11">
        <v>72</v>
      </c>
      <c r="E27" s="11">
        <v>0.53760099440646358</v>
      </c>
      <c r="F27" s="10">
        <v>3038</v>
      </c>
      <c r="G27" s="10">
        <v>0.99875225287675029</v>
      </c>
      <c r="H27" s="10">
        <v>30</v>
      </c>
      <c r="I27" s="10">
        <v>66.3</v>
      </c>
      <c r="J27" s="10">
        <v>21.6</v>
      </c>
      <c r="K27">
        <v>45.4</v>
      </c>
      <c r="L27">
        <v>87.1</v>
      </c>
      <c r="M27">
        <v>98.1</v>
      </c>
      <c r="N27" t="s">
        <v>253</v>
      </c>
      <c r="O27" t="str">
        <f>_xlfn.XLOOKUP(A27,'[1]Dataset ny'!$B$2:$B$291,'[1]Dataset ny'!$BK$2:$BK$291)</f>
        <v>Skåne län</v>
      </c>
    </row>
    <row r="28" spans="1:15" ht="17.25">
      <c r="A28" s="9" t="s">
        <v>208</v>
      </c>
      <c r="B28" s="10">
        <v>724.33</v>
      </c>
      <c r="C28" s="53">
        <v>4756</v>
      </c>
      <c r="D28" s="11">
        <v>6.6</v>
      </c>
      <c r="E28" s="11">
        <v>0.65098566308243744</v>
      </c>
      <c r="F28" s="10">
        <v>607</v>
      </c>
      <c r="G28" s="10">
        <v>1.0108205590622181</v>
      </c>
      <c r="H28" s="10">
        <v>263</v>
      </c>
      <c r="I28" s="10">
        <v>75.599999999999994</v>
      </c>
      <c r="J28" s="10">
        <v>23.2</v>
      </c>
      <c r="K28">
        <v>51.3</v>
      </c>
      <c r="L28">
        <v>85.6</v>
      </c>
      <c r="M28">
        <v>98.2</v>
      </c>
      <c r="N28" t="s">
        <v>195</v>
      </c>
      <c r="O28" t="str">
        <f>_xlfn.XLOOKUP(A28,'[1]Dataset ny'!$B$2:$B$291,'[1]Dataset ny'!$BK$2:$BK$291)</f>
        <v>Västra Götalands län</v>
      </c>
    </row>
    <row r="29" spans="1:15" ht="17.25">
      <c r="A29" s="9" t="s">
        <v>40</v>
      </c>
      <c r="B29" s="10">
        <v>26.37</v>
      </c>
      <c r="C29" s="53">
        <v>32803</v>
      </c>
      <c r="D29" s="11">
        <v>1244</v>
      </c>
      <c r="E29" s="11">
        <v>0.9414525311586398</v>
      </c>
      <c r="F29" s="10">
        <v>16595</v>
      </c>
      <c r="G29" s="10">
        <v>1.3446452476572959</v>
      </c>
      <c r="H29" s="10">
        <v>167</v>
      </c>
      <c r="I29" s="10">
        <v>74.800000000000011</v>
      </c>
      <c r="J29" s="10">
        <v>26.6</v>
      </c>
      <c r="K29">
        <v>49.5</v>
      </c>
      <c r="L29">
        <v>88.5</v>
      </c>
      <c r="M29">
        <v>99.050000000000011</v>
      </c>
      <c r="N29" t="s">
        <v>26</v>
      </c>
      <c r="O29" t="str">
        <f>_xlfn.XLOOKUP(A29,'[1]Dataset ny'!$B$2:$B$291,'[1]Dataset ny'!$BK$2:$BK$291)</f>
        <v>Stockholms län</v>
      </c>
    </row>
    <row r="30" spans="1:15" ht="17.25">
      <c r="A30" s="9" t="s">
        <v>321</v>
      </c>
      <c r="B30" s="10">
        <v>383.94</v>
      </c>
      <c r="C30" s="53">
        <v>9534</v>
      </c>
      <c r="D30" s="11">
        <v>24.8</v>
      </c>
      <c r="E30" s="11">
        <v>0.59279661016949148</v>
      </c>
      <c r="F30" s="10">
        <v>986</v>
      </c>
      <c r="G30" s="10">
        <v>0.70487386725446977</v>
      </c>
      <c r="H30" s="10">
        <v>245</v>
      </c>
      <c r="I30" s="10" t="s">
        <v>269</v>
      </c>
      <c r="J30" s="10" t="s">
        <v>269</v>
      </c>
      <c r="K30" t="s">
        <v>269</v>
      </c>
      <c r="L30" t="s">
        <v>269</v>
      </c>
      <c r="M30" t="s">
        <v>269</v>
      </c>
      <c r="N30" t="s">
        <v>195</v>
      </c>
      <c r="O30" t="str">
        <f>_xlfn.XLOOKUP(A30,'[1]Dataset ny'!$B$2:$B$291,'[1]Dataset ny'!$BK$2:$BK$291)</f>
        <v>Örebro län</v>
      </c>
    </row>
    <row r="31" spans="1:15" ht="17.25">
      <c r="A31" s="9" t="s">
        <v>247</v>
      </c>
      <c r="B31" s="10">
        <v>2764.44</v>
      </c>
      <c r="C31" s="53">
        <v>2459</v>
      </c>
      <c r="D31" s="11">
        <v>0.9</v>
      </c>
      <c r="E31" s="11">
        <v>0.5060882800608828</v>
      </c>
      <c r="F31" s="10">
        <v>197</v>
      </c>
      <c r="G31" s="10">
        <v>0.97627416520210897</v>
      </c>
      <c r="H31" s="10">
        <v>268</v>
      </c>
      <c r="I31" s="10">
        <v>72.7</v>
      </c>
      <c r="J31" s="10">
        <v>23.4</v>
      </c>
      <c r="K31">
        <v>27.9</v>
      </c>
      <c r="L31">
        <v>92.8</v>
      </c>
      <c r="M31">
        <v>98.7</v>
      </c>
      <c r="N31" t="s">
        <v>229</v>
      </c>
      <c r="O31" t="str">
        <f>_xlfn.XLOOKUP(A31,'[1]Dataset ny'!$B$2:$B$291,'[1]Dataset ny'!$BK$2:$BK$291)</f>
        <v>Västerbottens län</v>
      </c>
    </row>
    <row r="32" spans="1:15" ht="17.25">
      <c r="A32" s="9" t="s">
        <v>337</v>
      </c>
      <c r="B32" s="10">
        <v>820.16</v>
      </c>
      <c r="C32" s="53">
        <v>8490</v>
      </c>
      <c r="D32" s="11">
        <v>10.4</v>
      </c>
      <c r="E32" s="11">
        <v>0.66530716288554681</v>
      </c>
      <c r="F32" s="10">
        <v>1016</v>
      </c>
      <c r="G32" s="10">
        <v>1.0494761350407451</v>
      </c>
      <c r="H32" s="10">
        <v>156</v>
      </c>
      <c r="I32" s="10" t="s">
        <v>269</v>
      </c>
      <c r="J32" s="10" t="s">
        <v>269</v>
      </c>
      <c r="K32" t="s">
        <v>269</v>
      </c>
      <c r="L32" t="s">
        <v>269</v>
      </c>
      <c r="M32" t="s">
        <v>269</v>
      </c>
      <c r="N32" t="s">
        <v>253</v>
      </c>
      <c r="O32" t="str">
        <f>_xlfn.XLOOKUP(A32,'[1]Dataset ny'!$B$2:$B$291,'[1]Dataset ny'!$BK$2:$BK$291)</f>
        <v>Värmlands län</v>
      </c>
    </row>
    <row r="33" spans="1:15" ht="17.25">
      <c r="A33" s="9" t="s">
        <v>32</v>
      </c>
      <c r="B33" s="10">
        <v>217.38</v>
      </c>
      <c r="C33" s="53">
        <v>29096</v>
      </c>
      <c r="D33" s="11">
        <v>133.80000000000001</v>
      </c>
      <c r="E33" s="11">
        <v>0.96851408580371956</v>
      </c>
      <c r="F33" s="10">
        <v>3134</v>
      </c>
      <c r="G33" s="10">
        <v>0.60381861575178997</v>
      </c>
      <c r="H33" s="10">
        <v>41</v>
      </c>
      <c r="I33" s="10">
        <v>67.5</v>
      </c>
      <c r="J33" s="10">
        <v>19.45</v>
      </c>
      <c r="K33">
        <v>30.7</v>
      </c>
      <c r="L33">
        <v>74.45</v>
      </c>
      <c r="M33">
        <v>98.7</v>
      </c>
      <c r="N33" t="s">
        <v>26</v>
      </c>
      <c r="O33" t="str">
        <f>_xlfn.XLOOKUP(A33,'[1]Dataset ny'!$B$2:$B$291,'[1]Dataset ny'!$BK$2:$BK$291)</f>
        <v>Stockholms län</v>
      </c>
    </row>
    <row r="34" spans="1:15" ht="17.25">
      <c r="A34" s="9" t="s">
        <v>198</v>
      </c>
      <c r="B34" s="10">
        <v>799.38</v>
      </c>
      <c r="C34" s="53">
        <v>17834</v>
      </c>
      <c r="D34" s="11">
        <v>22.3</v>
      </c>
      <c r="E34" s="11">
        <v>0.75519571592502877</v>
      </c>
      <c r="F34" s="10">
        <v>3910</v>
      </c>
      <c r="G34" s="10">
        <v>1.1895432550454383</v>
      </c>
      <c r="H34" s="10">
        <v>222</v>
      </c>
      <c r="I34" s="10">
        <v>58.1</v>
      </c>
      <c r="J34" s="10">
        <v>40</v>
      </c>
      <c r="K34">
        <v>49.1</v>
      </c>
      <c r="L34">
        <v>75.3</v>
      </c>
      <c r="M34">
        <v>97.5</v>
      </c>
      <c r="N34" t="s">
        <v>195</v>
      </c>
      <c r="O34" t="str">
        <f>_xlfn.XLOOKUP(A34,'[1]Dataset ny'!$B$2:$B$291,'[1]Dataset ny'!$BK$2:$BK$291)</f>
        <v>Jönköpings län</v>
      </c>
    </row>
    <row r="35" spans="1:15" ht="17.25">
      <c r="A35" s="9" t="s">
        <v>202</v>
      </c>
      <c r="B35" s="10">
        <v>689.47</v>
      </c>
      <c r="C35" s="53">
        <v>9329</v>
      </c>
      <c r="D35" s="11">
        <v>13.5</v>
      </c>
      <c r="E35" s="11">
        <v>0.62580216862137639</v>
      </c>
      <c r="F35" s="10">
        <v>1477</v>
      </c>
      <c r="G35" s="10">
        <v>1.0856465005931197</v>
      </c>
      <c r="H35" s="10">
        <v>243</v>
      </c>
      <c r="I35" s="10">
        <v>55</v>
      </c>
      <c r="J35" s="10">
        <v>42.1</v>
      </c>
      <c r="K35">
        <v>62.5</v>
      </c>
      <c r="L35">
        <v>63.2</v>
      </c>
      <c r="M35">
        <v>90.6</v>
      </c>
      <c r="N35" t="s">
        <v>195</v>
      </c>
      <c r="O35" t="str">
        <f>_xlfn.XLOOKUP(A35,'[1]Dataset ny'!$B$2:$B$291,'[1]Dataset ny'!$BK$2:$BK$291)</f>
        <v>Kalmar län</v>
      </c>
    </row>
    <row r="36" spans="1:15" ht="17.25">
      <c r="A36" s="9" t="s">
        <v>107</v>
      </c>
      <c r="B36" s="10">
        <v>1178.3</v>
      </c>
      <c r="C36" s="53">
        <v>47489</v>
      </c>
      <c r="D36" s="11">
        <v>40.299999999999997</v>
      </c>
      <c r="E36" s="11">
        <v>0.91138019717102436</v>
      </c>
      <c r="F36" s="10">
        <v>5246</v>
      </c>
      <c r="G36" s="10">
        <v>0.8198267074413863</v>
      </c>
      <c r="H36" s="10">
        <v>154</v>
      </c>
      <c r="I36" s="10">
        <v>57.75</v>
      </c>
      <c r="J36" s="10">
        <v>29.5</v>
      </c>
      <c r="K36">
        <v>46.9</v>
      </c>
      <c r="L36">
        <v>75.75</v>
      </c>
      <c r="M36">
        <v>96.8</v>
      </c>
      <c r="N36" t="s">
        <v>104</v>
      </c>
      <c r="O36" t="str">
        <f>_xlfn.XLOOKUP(A36,'[1]Dataset ny'!$B$2:$B$291,'[1]Dataset ny'!$BK$2:$BK$291)</f>
        <v>Uppsala län</v>
      </c>
    </row>
    <row r="37" spans="1:15" ht="17.25">
      <c r="A37" s="9" t="s">
        <v>72</v>
      </c>
      <c r="B37" s="10">
        <v>1099.79</v>
      </c>
      <c r="C37" s="53">
        <v>107593</v>
      </c>
      <c r="D37" s="11">
        <v>97.8</v>
      </c>
      <c r="E37" s="11">
        <v>0.95780334168348857</v>
      </c>
      <c r="F37" s="10">
        <v>8441</v>
      </c>
      <c r="G37" s="10">
        <v>0.98838169136159149</v>
      </c>
      <c r="H37" s="10">
        <v>10</v>
      </c>
      <c r="I37" s="10">
        <v>40.450000000000003</v>
      </c>
      <c r="J37" s="10">
        <v>44.65</v>
      </c>
      <c r="K37">
        <v>68.900000000000006</v>
      </c>
      <c r="L37">
        <v>48.3</v>
      </c>
      <c r="M37">
        <v>90.25</v>
      </c>
      <c r="N37" t="s">
        <v>70</v>
      </c>
      <c r="O37" t="str">
        <f>_xlfn.XLOOKUP(A37,'[1]Dataset ny'!$B$2:$B$291,'[1]Dataset ny'!$BK$2:$BK$291)</f>
        <v>Södermanlands län</v>
      </c>
    </row>
    <row r="38" spans="1:15" ht="17.25">
      <c r="A38" s="9" t="s">
        <v>132</v>
      </c>
      <c r="B38" s="10">
        <v>418.96</v>
      </c>
      <c r="C38" s="53">
        <v>34593</v>
      </c>
      <c r="D38" s="11">
        <v>82.6</v>
      </c>
      <c r="E38" s="11">
        <v>0.98203173615432482</v>
      </c>
      <c r="F38" s="10">
        <v>4652</v>
      </c>
      <c r="G38" s="10">
        <v>0.69121353979114153</v>
      </c>
      <c r="H38" s="10">
        <v>201</v>
      </c>
      <c r="I38" s="10">
        <v>43.8</v>
      </c>
      <c r="J38" s="10">
        <v>43.7</v>
      </c>
      <c r="K38">
        <v>65.099999999999994</v>
      </c>
      <c r="L38">
        <v>63.5</v>
      </c>
      <c r="M38">
        <v>91.4</v>
      </c>
      <c r="N38" t="s">
        <v>104</v>
      </c>
      <c r="O38" t="str">
        <f>_xlfn.XLOOKUP(A38,'[1]Dataset ny'!$B$2:$B$291,'[1]Dataset ny'!$BK$2:$BK$291)</f>
        <v>Skåne län</v>
      </c>
    </row>
    <row r="39" spans="1:15" ht="17.25">
      <c r="A39" s="9" t="s">
        <v>209</v>
      </c>
      <c r="B39" s="10">
        <v>234.54</v>
      </c>
      <c r="C39" s="53">
        <v>5698</v>
      </c>
      <c r="D39" s="11">
        <v>24.3</v>
      </c>
      <c r="E39" s="11">
        <v>0.67335352006056015</v>
      </c>
      <c r="F39" s="10">
        <v>831</v>
      </c>
      <c r="G39" s="10">
        <v>0.82278949315575289</v>
      </c>
      <c r="H39" s="10">
        <v>251</v>
      </c>
      <c r="I39" s="10">
        <v>75.5</v>
      </c>
      <c r="J39" s="10">
        <v>28.9</v>
      </c>
      <c r="K39">
        <v>36</v>
      </c>
      <c r="L39">
        <v>85.9</v>
      </c>
      <c r="M39">
        <v>98.7</v>
      </c>
      <c r="N39" t="s">
        <v>195</v>
      </c>
      <c r="O39" t="str">
        <f>_xlfn.XLOOKUP(A39,'[1]Dataset ny'!$B$2:$B$291,'[1]Dataset ny'!$BK$2:$BK$291)</f>
        <v>Västra Götalands län</v>
      </c>
    </row>
    <row r="40" spans="1:15" ht="17.25">
      <c r="A40" s="9" t="s">
        <v>222</v>
      </c>
      <c r="B40" s="10">
        <v>269.02</v>
      </c>
      <c r="C40" s="53">
        <v>13319</v>
      </c>
      <c r="D40" s="11">
        <v>49.5</v>
      </c>
      <c r="E40" s="11">
        <v>0.77960181627663294</v>
      </c>
      <c r="F40" s="10">
        <v>2116</v>
      </c>
      <c r="G40" s="10">
        <v>1.1267256637168142</v>
      </c>
      <c r="H40" s="10">
        <v>73</v>
      </c>
      <c r="I40" s="10">
        <v>49.7</v>
      </c>
      <c r="J40" s="10">
        <v>23.4</v>
      </c>
      <c r="K40">
        <v>36.6</v>
      </c>
      <c r="L40">
        <v>57.9</v>
      </c>
      <c r="M40">
        <v>94.8</v>
      </c>
      <c r="N40" t="s">
        <v>195</v>
      </c>
      <c r="O40" t="str">
        <f>_xlfn.XLOOKUP(A40,'[1]Dataset ny'!$B$2:$B$291,'[1]Dataset ny'!$BK$2:$BK$291)</f>
        <v>Västmanlands län</v>
      </c>
    </row>
    <row r="41" spans="1:15" ht="17.25">
      <c r="A41" s="9" t="s">
        <v>303</v>
      </c>
      <c r="B41" s="10">
        <v>1108.4100000000001</v>
      </c>
      <c r="C41" s="53">
        <v>46773</v>
      </c>
      <c r="D41" s="11">
        <v>42.2</v>
      </c>
      <c r="E41" s="11">
        <v>0.77284427284427282</v>
      </c>
      <c r="F41" s="10">
        <v>4755</v>
      </c>
      <c r="G41" s="10">
        <v>0.93296817944705268</v>
      </c>
      <c r="H41" s="10">
        <v>143</v>
      </c>
      <c r="I41" s="10" t="s">
        <v>269</v>
      </c>
      <c r="J41" s="10" t="s">
        <v>269</v>
      </c>
      <c r="K41" t="s">
        <v>269</v>
      </c>
      <c r="L41" t="s">
        <v>269</v>
      </c>
      <c r="M41" t="s">
        <v>269</v>
      </c>
      <c r="N41" t="s">
        <v>171</v>
      </c>
      <c r="O41" t="str">
        <f>_xlfn.XLOOKUP(A41,'[1]Dataset ny'!$B$2:$B$291,'[1]Dataset ny'!$BK$2:$BK$291)</f>
        <v>Hallands län</v>
      </c>
    </row>
    <row r="42" spans="1:15" ht="17.25">
      <c r="A42" s="9" t="s">
        <v>184</v>
      </c>
      <c r="B42" s="10">
        <v>1044.82</v>
      </c>
      <c r="C42" s="53">
        <v>33270</v>
      </c>
      <c r="D42" s="11">
        <v>31.8</v>
      </c>
      <c r="E42" s="11">
        <v>0.8663034675697564</v>
      </c>
      <c r="F42" s="10">
        <v>2922</v>
      </c>
      <c r="G42" s="10">
        <v>0.86972820993439548</v>
      </c>
      <c r="H42" s="10">
        <v>248</v>
      </c>
      <c r="I42" s="10">
        <v>58.9</v>
      </c>
      <c r="J42" s="10">
        <v>39.799999999999997</v>
      </c>
      <c r="K42">
        <v>50.4</v>
      </c>
      <c r="L42">
        <v>74.3</v>
      </c>
      <c r="M42">
        <v>95.4</v>
      </c>
      <c r="N42" t="s">
        <v>171</v>
      </c>
      <c r="O42" t="str">
        <f>_xlfn.XLOOKUP(A42,'[1]Dataset ny'!$B$2:$B$291,'[1]Dataset ny'!$BK$2:$BK$291)</f>
        <v>Västra Götalands län</v>
      </c>
    </row>
    <row r="43" spans="1:15" ht="17.25">
      <c r="A43" s="9" t="s">
        <v>186</v>
      </c>
      <c r="B43" s="10">
        <v>2039.85</v>
      </c>
      <c r="C43" s="53">
        <v>59837</v>
      </c>
      <c r="D43" s="11">
        <v>29.3</v>
      </c>
      <c r="E43" s="11">
        <v>0.85621348361165206</v>
      </c>
      <c r="F43" s="10">
        <v>7410</v>
      </c>
      <c r="G43" s="10">
        <v>1.0077632381856396</v>
      </c>
      <c r="H43" s="10">
        <v>51</v>
      </c>
      <c r="I43" s="10">
        <v>65.45</v>
      </c>
      <c r="J43" s="10">
        <v>34.450000000000003</v>
      </c>
      <c r="K43">
        <v>53.8</v>
      </c>
      <c r="L43">
        <v>77.099999999999994</v>
      </c>
      <c r="M43">
        <v>97.45</v>
      </c>
      <c r="N43" t="s">
        <v>171</v>
      </c>
      <c r="O43" t="str">
        <f>_xlfn.XLOOKUP(A43,'[1]Dataset ny'!$B$2:$B$291,'[1]Dataset ny'!$BK$2:$BK$291)</f>
        <v>Dalarnas län</v>
      </c>
    </row>
    <row r="44" spans="1:15" ht="17.25">
      <c r="A44" s="9" t="s">
        <v>325</v>
      </c>
      <c r="B44" s="10">
        <v>1534.03</v>
      </c>
      <c r="C44" s="53">
        <v>10403</v>
      </c>
      <c r="D44" s="11">
        <v>6.8</v>
      </c>
      <c r="E44" s="11">
        <v>0.67192875936045338</v>
      </c>
      <c r="F44" s="10">
        <v>835</v>
      </c>
      <c r="G44" s="10">
        <v>0.95537811178957255</v>
      </c>
      <c r="H44" s="10">
        <v>260</v>
      </c>
      <c r="I44" s="10" t="s">
        <v>269</v>
      </c>
      <c r="J44" s="10" t="s">
        <v>269</v>
      </c>
      <c r="K44" t="s">
        <v>269</v>
      </c>
      <c r="L44" t="s">
        <v>269</v>
      </c>
      <c r="M44" t="s">
        <v>269</v>
      </c>
      <c r="N44" t="s">
        <v>229</v>
      </c>
      <c r="O44" t="str">
        <f>_xlfn.XLOOKUP(A44,'[1]Dataset ny'!$B$2:$B$291,'[1]Dataset ny'!$BK$2:$BK$291)</f>
        <v>Värmlands län</v>
      </c>
    </row>
    <row r="45" spans="1:15" ht="17.25">
      <c r="A45" s="9" t="s">
        <v>291</v>
      </c>
      <c r="B45" s="10">
        <v>1055.25</v>
      </c>
      <c r="C45" s="53">
        <v>21889</v>
      </c>
      <c r="D45" s="11">
        <v>20.7</v>
      </c>
      <c r="E45" s="11">
        <v>0.72314347512617161</v>
      </c>
      <c r="F45" s="10">
        <v>3207</v>
      </c>
      <c r="G45" s="10">
        <v>1.0088836245188038</v>
      </c>
      <c r="H45" s="10">
        <v>100</v>
      </c>
      <c r="I45" s="10" t="s">
        <v>269</v>
      </c>
      <c r="J45" s="10" t="s">
        <v>269</v>
      </c>
      <c r="K45" t="s">
        <v>269</v>
      </c>
      <c r="L45" t="s">
        <v>269</v>
      </c>
      <c r="M45" t="s">
        <v>269</v>
      </c>
      <c r="N45" t="s">
        <v>155</v>
      </c>
      <c r="O45" t="str">
        <f>_xlfn.XLOOKUP(A45,'[1]Dataset ny'!$B$2:$B$291,'[1]Dataset ny'!$BK$2:$BK$291)</f>
        <v>Östergötlands län</v>
      </c>
    </row>
    <row r="46" spans="1:15" ht="17.25">
      <c r="A46" s="9" t="s">
        <v>196</v>
      </c>
      <c r="B46" s="10">
        <v>718.41</v>
      </c>
      <c r="C46" s="53">
        <v>16316</v>
      </c>
      <c r="D46" s="11">
        <v>22.7</v>
      </c>
      <c r="E46" s="11">
        <v>0.65275142314990509</v>
      </c>
      <c r="F46" s="10">
        <v>1732</v>
      </c>
      <c r="G46" s="10">
        <v>0.87406844106463877</v>
      </c>
      <c r="H46" s="10">
        <v>11</v>
      </c>
      <c r="I46" s="10">
        <v>54.3</v>
      </c>
      <c r="J46" s="10">
        <v>38.1</v>
      </c>
      <c r="K46">
        <v>46.9</v>
      </c>
      <c r="L46">
        <v>73</v>
      </c>
      <c r="M46">
        <v>92.5</v>
      </c>
      <c r="N46" t="s">
        <v>195</v>
      </c>
      <c r="O46" t="str">
        <f>_xlfn.XLOOKUP(A46,'[1]Dataset ny'!$B$2:$B$291,'[1]Dataset ny'!$BK$2:$BK$291)</f>
        <v>Södermanlands län</v>
      </c>
    </row>
    <row r="47" spans="1:15" ht="17.25">
      <c r="A47" s="9" t="s">
        <v>138</v>
      </c>
      <c r="B47" s="10">
        <v>348.17</v>
      </c>
      <c r="C47" s="53">
        <v>11606</v>
      </c>
      <c r="D47" s="11">
        <v>33.299999999999997</v>
      </c>
      <c r="E47" s="11">
        <v>0.79848608837970547</v>
      </c>
      <c r="F47" s="10">
        <v>972</v>
      </c>
      <c r="G47" s="10">
        <v>0.55675675675675673</v>
      </c>
      <c r="H47" s="10">
        <v>232</v>
      </c>
      <c r="I47" s="10">
        <v>65.699999999999989</v>
      </c>
      <c r="J47" s="10">
        <v>27.15</v>
      </c>
      <c r="K47">
        <v>49.35</v>
      </c>
      <c r="L47">
        <v>79.849999999999994</v>
      </c>
      <c r="M47">
        <v>98.65</v>
      </c>
      <c r="N47" t="s">
        <v>104</v>
      </c>
      <c r="O47" t="str">
        <f>_xlfn.XLOOKUP(A47,'[1]Dataset ny'!$B$2:$B$291,'[1]Dataset ny'!$BK$2:$BK$291)</f>
        <v>Värmlands län</v>
      </c>
    </row>
    <row r="48" spans="1:15" ht="17.25">
      <c r="A48" s="9" t="s">
        <v>316</v>
      </c>
      <c r="B48" s="10">
        <v>588.95000000000005</v>
      </c>
      <c r="C48" s="53">
        <v>6576</v>
      </c>
      <c r="D48" s="11">
        <v>11.2</v>
      </c>
      <c r="E48" s="11">
        <v>0.6848005275304978</v>
      </c>
      <c r="F48" s="10">
        <v>657</v>
      </c>
      <c r="G48" s="10">
        <v>0.7339980701190093</v>
      </c>
      <c r="H48" s="10">
        <v>173</v>
      </c>
      <c r="I48" s="10" t="s">
        <v>269</v>
      </c>
      <c r="J48" s="10" t="s">
        <v>269</v>
      </c>
      <c r="K48" t="s">
        <v>269</v>
      </c>
      <c r="L48" t="s">
        <v>269</v>
      </c>
      <c r="M48" t="s">
        <v>269</v>
      </c>
      <c r="N48" t="s">
        <v>195</v>
      </c>
      <c r="O48" t="str">
        <f>_xlfn.XLOOKUP(A48,'[1]Dataset ny'!$B$2:$B$291,'[1]Dataset ny'!$BK$2:$BK$291)</f>
        <v>Västra Götalands län</v>
      </c>
    </row>
    <row r="49" spans="1:15" ht="17.25">
      <c r="A49" s="9" t="s">
        <v>146</v>
      </c>
      <c r="B49" s="10">
        <v>767.23</v>
      </c>
      <c r="C49" s="53">
        <v>10502</v>
      </c>
      <c r="D49" s="11">
        <v>13.7</v>
      </c>
      <c r="E49" s="11">
        <v>0.72649572649572658</v>
      </c>
      <c r="F49" s="10">
        <v>883</v>
      </c>
      <c r="G49" s="10">
        <v>0.62967359050445104</v>
      </c>
      <c r="H49" s="10">
        <v>223</v>
      </c>
      <c r="I49" s="10">
        <v>76.2</v>
      </c>
      <c r="J49" s="10">
        <v>23.1</v>
      </c>
      <c r="K49">
        <v>38.4</v>
      </c>
      <c r="L49">
        <v>82</v>
      </c>
      <c r="M49">
        <v>99</v>
      </c>
      <c r="N49" t="s">
        <v>104</v>
      </c>
      <c r="O49" t="str">
        <f>_xlfn.XLOOKUP(A49,'[1]Dataset ny'!$B$2:$B$291,'[1]Dataset ny'!$BK$2:$BK$291)</f>
        <v>Dalarnas län</v>
      </c>
    </row>
    <row r="50" spans="1:15" ht="17.25">
      <c r="A50" s="9" t="s">
        <v>228</v>
      </c>
      <c r="B50" s="10">
        <v>1137</v>
      </c>
      <c r="C50" s="53">
        <v>29556</v>
      </c>
      <c r="D50" s="11">
        <v>26</v>
      </c>
      <c r="E50" s="11">
        <v>0.84932632270785413</v>
      </c>
      <c r="F50" s="10">
        <v>3976</v>
      </c>
      <c r="G50" s="10">
        <v>1.040437012857238</v>
      </c>
      <c r="H50" s="10">
        <v>120</v>
      </c>
      <c r="I50" s="10">
        <v>55.9</v>
      </c>
      <c r="J50" s="10">
        <v>45.7</v>
      </c>
      <c r="K50">
        <v>66.400000000000006</v>
      </c>
      <c r="L50">
        <v>71</v>
      </c>
      <c r="M50">
        <v>95.9</v>
      </c>
      <c r="N50" t="s">
        <v>229</v>
      </c>
      <c r="O50" t="str">
        <f>_xlfn.XLOOKUP(A50,'[1]Dataset ny'!$B$2:$B$291,'[1]Dataset ny'!$BK$2:$BK$291)</f>
        <v>Jönköpings län</v>
      </c>
    </row>
    <row r="51" spans="1:15" ht="17.25">
      <c r="A51" s="9" t="s">
        <v>108</v>
      </c>
      <c r="B51" s="10">
        <v>461.08</v>
      </c>
      <c r="C51" s="53">
        <v>11513</v>
      </c>
      <c r="D51" s="11">
        <v>25</v>
      </c>
      <c r="E51" s="11">
        <v>0.76253567060741956</v>
      </c>
      <c r="F51" s="10">
        <v>1057</v>
      </c>
      <c r="G51" s="10">
        <v>0.6076134699853587</v>
      </c>
      <c r="H51" s="10">
        <v>65</v>
      </c>
      <c r="I51" s="10">
        <v>63.4</v>
      </c>
      <c r="J51" s="10">
        <v>30.5</v>
      </c>
      <c r="K51">
        <v>52</v>
      </c>
      <c r="L51">
        <v>68.099999999999994</v>
      </c>
      <c r="M51">
        <v>96.3</v>
      </c>
      <c r="N51" t="s">
        <v>104</v>
      </c>
      <c r="O51" t="str">
        <f>_xlfn.XLOOKUP(A51,'[1]Dataset ny'!$B$2:$B$291,'[1]Dataset ny'!$BK$2:$BK$291)</f>
        <v>Södermanlands län</v>
      </c>
    </row>
    <row r="52" spans="1:15" ht="17.25">
      <c r="A52" s="9" t="s">
        <v>310</v>
      </c>
      <c r="B52" s="10">
        <v>420.53</v>
      </c>
      <c r="C52" s="53">
        <v>9570</v>
      </c>
      <c r="D52" s="11">
        <v>22.8</v>
      </c>
      <c r="E52" s="11">
        <v>0.84701969813251465</v>
      </c>
      <c r="F52" s="10">
        <v>3011</v>
      </c>
      <c r="G52" s="10">
        <v>1.3200079554494828</v>
      </c>
      <c r="H52" s="10">
        <v>103</v>
      </c>
      <c r="I52" s="10" t="s">
        <v>269</v>
      </c>
      <c r="J52" s="10" t="s">
        <v>269</v>
      </c>
      <c r="K52" t="s">
        <v>269</v>
      </c>
      <c r="L52" t="s">
        <v>269</v>
      </c>
      <c r="M52" t="s">
        <v>269</v>
      </c>
      <c r="N52" t="s">
        <v>195</v>
      </c>
      <c r="O52" t="str">
        <f>_xlfn.XLOOKUP(A52,'[1]Dataset ny'!$B$2:$B$291,'[1]Dataset ny'!$BK$2:$BK$291)</f>
        <v>Jönköpings län</v>
      </c>
    </row>
    <row r="53" spans="1:15" ht="17.25">
      <c r="A53" s="9" t="s">
        <v>176</v>
      </c>
      <c r="B53" s="10">
        <v>3134.44</v>
      </c>
      <c r="C53" s="53">
        <v>61001</v>
      </c>
      <c r="D53" s="11">
        <v>19.5</v>
      </c>
      <c r="E53" s="11">
        <v>0.67436342387647419</v>
      </c>
      <c r="F53" s="10">
        <v>1161</v>
      </c>
      <c r="G53" s="10">
        <v>0.96870136022196662</v>
      </c>
      <c r="H53" s="10">
        <v>34</v>
      </c>
      <c r="I53" s="10">
        <v>61.6</v>
      </c>
      <c r="J53" s="10">
        <v>27.8</v>
      </c>
      <c r="K53">
        <v>52.8</v>
      </c>
      <c r="L53">
        <v>83.3</v>
      </c>
      <c r="M53">
        <v>99.5</v>
      </c>
      <c r="N53" t="s">
        <v>171</v>
      </c>
      <c r="O53" t="str">
        <f>_xlfn.XLOOKUP(A53,'[1]Dataset ny'!$B$2:$B$291,'[1]Dataset ny'!$BK$2:$BK$291)</f>
        <v>Gotlands län</v>
      </c>
    </row>
    <row r="54" spans="1:15" ht="17.25">
      <c r="A54" s="9" t="s">
        <v>139</v>
      </c>
      <c r="B54" s="10">
        <v>386.38</v>
      </c>
      <c r="C54" s="53">
        <v>9091</v>
      </c>
      <c r="D54" s="11">
        <v>23.5</v>
      </c>
      <c r="E54" s="11">
        <v>0.65293704657149543</v>
      </c>
      <c r="F54" s="10">
        <v>1631</v>
      </c>
      <c r="G54" s="10">
        <v>0.94068215521502718</v>
      </c>
      <c r="H54" s="10">
        <v>270</v>
      </c>
      <c r="I54" s="10">
        <v>72.3</v>
      </c>
      <c r="J54" s="10">
        <v>27.1</v>
      </c>
      <c r="K54">
        <v>50.7</v>
      </c>
      <c r="L54">
        <v>78</v>
      </c>
      <c r="M54">
        <v>98.3</v>
      </c>
      <c r="N54" t="s">
        <v>104</v>
      </c>
      <c r="O54" t="str">
        <f>_xlfn.XLOOKUP(A54,'[1]Dataset ny'!$B$2:$B$291,'[1]Dataset ny'!$BK$2:$BK$291)</f>
        <v>Värmlands län</v>
      </c>
    </row>
    <row r="55" spans="1:15" ht="17.25">
      <c r="A55" s="9" t="s">
        <v>135</v>
      </c>
      <c r="B55" s="10">
        <v>264.64999999999998</v>
      </c>
      <c r="C55" s="53">
        <v>5730</v>
      </c>
      <c r="D55" s="11">
        <v>21.7</v>
      </c>
      <c r="E55" s="11">
        <v>0.64277798300701883</v>
      </c>
      <c r="F55" s="10">
        <v>754</v>
      </c>
      <c r="G55" s="10">
        <v>0.70253164556962022</v>
      </c>
      <c r="H55" s="10">
        <v>278</v>
      </c>
      <c r="I55" s="10">
        <v>76.7</v>
      </c>
      <c r="J55" s="10">
        <v>34.1</v>
      </c>
      <c r="K55">
        <v>53.8</v>
      </c>
      <c r="L55">
        <v>88.1</v>
      </c>
      <c r="M55">
        <v>98.8</v>
      </c>
      <c r="N55" t="s">
        <v>104</v>
      </c>
      <c r="O55" t="str">
        <f>_xlfn.XLOOKUP(A55,'[1]Dataset ny'!$B$2:$B$291,'[1]Dataset ny'!$BK$2:$BK$291)</f>
        <v>Västra Götalands län</v>
      </c>
    </row>
    <row r="56" spans="1:15" ht="17.25">
      <c r="A56" s="9" t="s">
        <v>211</v>
      </c>
      <c r="B56" s="10">
        <v>315.44</v>
      </c>
      <c r="C56" s="53">
        <v>5206</v>
      </c>
      <c r="D56" s="11">
        <v>16.5</v>
      </c>
      <c r="E56" s="11">
        <v>0.48948106591865348</v>
      </c>
      <c r="F56" s="10">
        <v>516</v>
      </c>
      <c r="G56" s="10">
        <v>0.86752326096588395</v>
      </c>
      <c r="H56" s="10">
        <v>283</v>
      </c>
      <c r="I56" s="10">
        <v>72.599999999999994</v>
      </c>
      <c r="J56" s="10">
        <v>28.1</v>
      </c>
      <c r="K56">
        <v>54.5</v>
      </c>
      <c r="L56">
        <v>85</v>
      </c>
      <c r="M56">
        <v>96.6</v>
      </c>
      <c r="N56" t="s">
        <v>195</v>
      </c>
      <c r="O56" t="str">
        <f>_xlfn.XLOOKUP(A56,'[1]Dataset ny'!$B$2:$B$291,'[1]Dataset ny'!$BK$2:$BK$291)</f>
        <v>Västra Götalands län</v>
      </c>
    </row>
    <row r="57" spans="1:15" ht="17.25">
      <c r="A57" s="9" t="s">
        <v>267</v>
      </c>
      <c r="B57" s="10">
        <v>15691.33</v>
      </c>
      <c r="C57" s="53">
        <v>17449</v>
      </c>
      <c r="D57" s="11">
        <v>1.1000000000000001</v>
      </c>
      <c r="E57" s="11">
        <v>0.66212500000000007</v>
      </c>
      <c r="F57" s="10">
        <v>1195</v>
      </c>
      <c r="G57" s="10">
        <v>1.0618579234972678</v>
      </c>
      <c r="H57" s="10">
        <v>246</v>
      </c>
      <c r="I57" s="10">
        <v>37.5</v>
      </c>
      <c r="J57" s="10">
        <v>24.6</v>
      </c>
      <c r="K57">
        <v>44.4</v>
      </c>
      <c r="L57">
        <v>40.700000000000003</v>
      </c>
      <c r="M57">
        <v>99</v>
      </c>
      <c r="N57" t="s">
        <v>253</v>
      </c>
      <c r="O57" t="str">
        <f>_xlfn.XLOOKUP(A57,'[1]Dataset ny'!$B$2:$B$291,'[1]Dataset ny'!$BK$2:$BK$291)</f>
        <v>Norrbottens län</v>
      </c>
    </row>
    <row r="58" spans="1:15" ht="17.25">
      <c r="A58" s="9" t="s">
        <v>93</v>
      </c>
      <c r="B58" s="10">
        <v>1613.03</v>
      </c>
      <c r="C58" s="53">
        <v>103136</v>
      </c>
      <c r="D58" s="11">
        <v>63.9</v>
      </c>
      <c r="E58" s="11">
        <v>0.90724429709535359</v>
      </c>
      <c r="F58" s="10">
        <v>10927</v>
      </c>
      <c r="G58" s="10">
        <v>1.0444658673254203</v>
      </c>
      <c r="H58" s="10">
        <v>1</v>
      </c>
      <c r="I58" s="10">
        <v>48.25</v>
      </c>
      <c r="J58" s="10">
        <v>36.1</v>
      </c>
      <c r="K58">
        <v>56.25</v>
      </c>
      <c r="L58">
        <v>55.2</v>
      </c>
      <c r="M58">
        <v>92.25</v>
      </c>
      <c r="N58" t="s">
        <v>70</v>
      </c>
      <c r="O58" t="str">
        <f>_xlfn.XLOOKUP(A58,'[1]Dataset ny'!$B$2:$B$291,'[1]Dataset ny'!$BK$2:$BK$291)</f>
        <v>Gävleborgs län</v>
      </c>
    </row>
    <row r="59" spans="1:15" ht="17.25">
      <c r="A59" s="9" t="s">
        <v>23</v>
      </c>
      <c r="B59" s="10">
        <v>447.84</v>
      </c>
      <c r="C59" s="53">
        <v>587549</v>
      </c>
      <c r="D59" s="11">
        <v>1312</v>
      </c>
      <c r="E59" s="11">
        <v>1.168527250217317</v>
      </c>
      <c r="F59" s="10">
        <v>128648</v>
      </c>
      <c r="G59" s="10">
        <v>1.2354165214707435</v>
      </c>
      <c r="H59" s="10">
        <v>17</v>
      </c>
      <c r="I59" s="10">
        <v>47.05</v>
      </c>
      <c r="J59" s="10">
        <v>48.55</v>
      </c>
      <c r="K59">
        <v>58</v>
      </c>
      <c r="L59">
        <v>57.05</v>
      </c>
      <c r="M59">
        <v>93.05</v>
      </c>
      <c r="N59" t="s">
        <v>21</v>
      </c>
      <c r="O59" t="str">
        <f>_xlfn.XLOOKUP(A59,'[1]Dataset ny'!$B$2:$B$291,'[1]Dataset ny'!$BK$2:$BK$291)</f>
        <v>Västra Götalands län</v>
      </c>
    </row>
    <row r="60" spans="1:15" ht="17.25">
      <c r="A60" s="9" t="s">
        <v>213</v>
      </c>
      <c r="B60" s="10">
        <v>404.55</v>
      </c>
      <c r="C60" s="53">
        <v>13263</v>
      </c>
      <c r="D60" s="11">
        <v>32.799999999999997</v>
      </c>
      <c r="E60" s="11">
        <v>0.64879141988154321</v>
      </c>
      <c r="F60" s="10">
        <v>2984</v>
      </c>
      <c r="G60" s="10">
        <v>1.0137494206704774</v>
      </c>
      <c r="H60" s="10">
        <v>219</v>
      </c>
      <c r="I60" s="10">
        <v>66.8</v>
      </c>
      <c r="J60" s="10">
        <v>36</v>
      </c>
      <c r="K60">
        <v>44.9</v>
      </c>
      <c r="L60">
        <v>83</v>
      </c>
      <c r="M60">
        <v>96.1</v>
      </c>
      <c r="N60" t="s">
        <v>195</v>
      </c>
      <c r="O60" t="str">
        <f>_xlfn.XLOOKUP(A60,'[1]Dataset ny'!$B$2:$B$291,'[1]Dataset ny'!$BK$2:$BK$291)</f>
        <v>Västra Götalands län</v>
      </c>
    </row>
    <row r="61" spans="1:15" ht="17.25">
      <c r="A61" s="9" t="s">
        <v>281</v>
      </c>
      <c r="B61" s="10">
        <v>328.49</v>
      </c>
      <c r="C61" s="53">
        <v>12810</v>
      </c>
      <c r="D61" s="11">
        <v>39</v>
      </c>
      <c r="E61" s="11">
        <v>1.1399768250289686</v>
      </c>
      <c r="F61" s="10">
        <v>1784</v>
      </c>
      <c r="G61" s="10">
        <v>0.64799749687108887</v>
      </c>
      <c r="H61" s="10">
        <v>58</v>
      </c>
      <c r="I61" s="10" t="s">
        <v>269</v>
      </c>
      <c r="J61" s="10" t="s">
        <v>269</v>
      </c>
      <c r="K61" t="s">
        <v>269</v>
      </c>
      <c r="L61" t="s">
        <v>269</v>
      </c>
      <c r="M61" t="s">
        <v>269</v>
      </c>
      <c r="N61" t="s">
        <v>104</v>
      </c>
      <c r="O61" t="str">
        <f>_xlfn.XLOOKUP(A61,'[1]Dataset ny'!$B$2:$B$291,'[1]Dataset ny'!$BK$2:$BK$291)</f>
        <v>Jönköpings län</v>
      </c>
    </row>
    <row r="62" spans="1:15" ht="17.25">
      <c r="A62" s="9" t="s">
        <v>326</v>
      </c>
      <c r="B62" s="10">
        <v>1824.2</v>
      </c>
      <c r="C62" s="53">
        <v>11553</v>
      </c>
      <c r="D62" s="11">
        <v>6.3</v>
      </c>
      <c r="E62" s="11">
        <v>0.50089532801562753</v>
      </c>
      <c r="F62" s="10">
        <v>643</v>
      </c>
      <c r="G62" s="10">
        <v>0.93826923076923074</v>
      </c>
      <c r="H62" s="10">
        <v>289</v>
      </c>
      <c r="I62" s="10" t="s">
        <v>269</v>
      </c>
      <c r="J62" s="10" t="s">
        <v>269</v>
      </c>
      <c r="K62" t="s">
        <v>269</v>
      </c>
      <c r="L62" t="s">
        <v>269</v>
      </c>
      <c r="M62" t="s">
        <v>269</v>
      </c>
      <c r="N62" t="s">
        <v>229</v>
      </c>
      <c r="O62" t="str">
        <f>_xlfn.XLOOKUP(A62,'[1]Dataset ny'!$B$2:$B$291,'[1]Dataset ny'!$BK$2:$BK$291)</f>
        <v>Värmlands län</v>
      </c>
    </row>
    <row r="63" spans="1:15" ht="17.25">
      <c r="A63" s="9" t="s">
        <v>141</v>
      </c>
      <c r="B63" s="10">
        <v>636.74</v>
      </c>
      <c r="C63" s="53">
        <v>16196</v>
      </c>
      <c r="D63" s="11">
        <v>25.4</v>
      </c>
      <c r="E63" s="11">
        <v>0.8242297961006102</v>
      </c>
      <c r="F63" s="10">
        <v>4375</v>
      </c>
      <c r="G63" s="10">
        <v>1.0671238296188843</v>
      </c>
      <c r="H63" s="10">
        <v>267</v>
      </c>
      <c r="I63" s="10">
        <v>48.7</v>
      </c>
      <c r="J63" s="10">
        <v>39.1</v>
      </c>
      <c r="K63">
        <v>53.1</v>
      </c>
      <c r="L63">
        <v>63.6</v>
      </c>
      <c r="M63">
        <v>94.3</v>
      </c>
      <c r="N63" t="s">
        <v>104</v>
      </c>
      <c r="O63" t="str">
        <f>_xlfn.XLOOKUP(A63,'[1]Dataset ny'!$B$2:$B$291,'[1]Dataset ny'!$BK$2:$BK$291)</f>
        <v>Örebro län</v>
      </c>
    </row>
    <row r="64" spans="1:15" ht="17.25">
      <c r="A64" s="9" t="s">
        <v>143</v>
      </c>
      <c r="B64" s="10">
        <v>169.52</v>
      </c>
      <c r="C64" s="53">
        <v>16608</v>
      </c>
      <c r="D64" s="11">
        <v>98</v>
      </c>
      <c r="E64" s="11">
        <v>0.80980196609203592</v>
      </c>
      <c r="F64" s="10">
        <v>2096</v>
      </c>
      <c r="G64" s="10">
        <v>0.71826585080067695</v>
      </c>
      <c r="H64" s="10">
        <v>159</v>
      </c>
      <c r="I64" s="10">
        <v>62.45</v>
      </c>
      <c r="J64" s="10">
        <v>35.200000000000003</v>
      </c>
      <c r="K64">
        <v>57.95</v>
      </c>
      <c r="L64">
        <v>62.5</v>
      </c>
      <c r="M64">
        <v>94.699999999999989</v>
      </c>
      <c r="N64" t="s">
        <v>104</v>
      </c>
      <c r="O64" t="str">
        <f>_xlfn.XLOOKUP(A64,'[1]Dataset ny'!$B$2:$B$291,'[1]Dataset ny'!$BK$2:$BK$291)</f>
        <v>Västmanlands län</v>
      </c>
    </row>
    <row r="65" spans="1:15" ht="17.25">
      <c r="A65" s="9" t="s">
        <v>85</v>
      </c>
      <c r="B65" s="10">
        <v>1013.89</v>
      </c>
      <c r="C65" s="53">
        <v>104573</v>
      </c>
      <c r="D65" s="11">
        <v>103.1</v>
      </c>
      <c r="E65" s="11">
        <v>0.94220743756516567</v>
      </c>
      <c r="F65" s="10">
        <v>10569</v>
      </c>
      <c r="G65" s="10">
        <v>1.0434526150216279</v>
      </c>
      <c r="H65" s="10">
        <v>31</v>
      </c>
      <c r="I65" s="10">
        <v>49.7</v>
      </c>
      <c r="J65" s="10">
        <v>43.8</v>
      </c>
      <c r="K65">
        <v>47.3</v>
      </c>
      <c r="L65">
        <v>65.900000000000006</v>
      </c>
      <c r="M65">
        <v>95</v>
      </c>
      <c r="N65" t="s">
        <v>70</v>
      </c>
      <c r="O65" t="str">
        <f>_xlfn.XLOOKUP(A65,'[1]Dataset ny'!$B$2:$B$291,'[1]Dataset ny'!$BK$2:$BK$291)</f>
        <v>Hallands län</v>
      </c>
    </row>
    <row r="66" spans="1:15" ht="17.25">
      <c r="A66" s="9" t="s">
        <v>287</v>
      </c>
      <c r="B66" s="10">
        <v>59.45</v>
      </c>
      <c r="C66" s="53">
        <v>16765</v>
      </c>
      <c r="D66" s="11">
        <v>282</v>
      </c>
      <c r="E66" s="11">
        <v>0.91001724408214457</v>
      </c>
      <c r="F66" s="10">
        <v>2263</v>
      </c>
      <c r="G66" s="10">
        <v>0.55637526128120007</v>
      </c>
      <c r="H66" s="10">
        <v>145</v>
      </c>
      <c r="I66" s="10" t="s">
        <v>269</v>
      </c>
      <c r="J66" s="10" t="s">
        <v>269</v>
      </c>
      <c r="K66" t="s">
        <v>269</v>
      </c>
      <c r="L66" t="s">
        <v>269</v>
      </c>
      <c r="M66" t="s">
        <v>269</v>
      </c>
      <c r="N66" t="s">
        <v>104</v>
      </c>
      <c r="O66" t="str">
        <f>_xlfn.XLOOKUP(A66,'[1]Dataset ny'!$B$2:$B$291,'[1]Dataset ny'!$BK$2:$BK$291)</f>
        <v>Värmlands län</v>
      </c>
    </row>
    <row r="67" spans="1:15" ht="17.25">
      <c r="A67" s="9" t="s">
        <v>36</v>
      </c>
      <c r="B67" s="10">
        <v>455.41</v>
      </c>
      <c r="C67" s="53">
        <v>95658</v>
      </c>
      <c r="D67" s="11">
        <v>210</v>
      </c>
      <c r="E67" s="11">
        <v>1.2253101736972702</v>
      </c>
      <c r="F67" s="10">
        <v>15434</v>
      </c>
      <c r="G67" s="10">
        <v>0.66127341131966855</v>
      </c>
      <c r="H67" s="10">
        <v>125</v>
      </c>
      <c r="I67" s="10">
        <v>46.8</v>
      </c>
      <c r="J67" s="10">
        <v>30.4</v>
      </c>
      <c r="K67">
        <v>43.9</v>
      </c>
      <c r="L67">
        <v>59</v>
      </c>
      <c r="M67">
        <v>90.3</v>
      </c>
      <c r="N67" t="s">
        <v>26</v>
      </c>
      <c r="O67" t="str">
        <f>_xlfn.XLOOKUP(A67,'[1]Dataset ny'!$B$2:$B$291,'[1]Dataset ny'!$BK$2:$BK$291)</f>
        <v>Stockholms län</v>
      </c>
    </row>
    <row r="68" spans="1:15" ht="17.25">
      <c r="A68" s="9" t="s">
        <v>251</v>
      </c>
      <c r="B68" s="10">
        <v>920.9</v>
      </c>
      <c r="C68" s="53">
        <v>9496</v>
      </c>
      <c r="D68" s="11">
        <v>10.3</v>
      </c>
      <c r="E68" s="11">
        <v>0.58471760797342198</v>
      </c>
      <c r="F68" s="10">
        <v>345</v>
      </c>
      <c r="G68" s="10">
        <v>0.91760299625468167</v>
      </c>
      <c r="H68" s="10">
        <v>111</v>
      </c>
      <c r="I68" s="10">
        <v>47.3</v>
      </c>
      <c r="J68" s="10">
        <v>52.3</v>
      </c>
      <c r="K68">
        <v>50.6</v>
      </c>
      <c r="L68">
        <v>60.65</v>
      </c>
      <c r="M68">
        <v>94.95</v>
      </c>
      <c r="N68" t="s">
        <v>229</v>
      </c>
      <c r="O68" t="str">
        <f>_xlfn.XLOOKUP(A68,'[1]Dataset ny'!$B$2:$B$291,'[1]Dataset ny'!$BK$2:$BK$291)</f>
        <v>Norrbottens län</v>
      </c>
    </row>
    <row r="69" spans="1:15" ht="17.25">
      <c r="A69" s="9" t="s">
        <v>106</v>
      </c>
      <c r="B69" s="10">
        <v>1166.8800000000001</v>
      </c>
      <c r="C69" s="53">
        <v>14303</v>
      </c>
      <c r="D69" s="11">
        <v>12.3</v>
      </c>
      <c r="E69" s="11">
        <v>0.73383435102552064</v>
      </c>
      <c r="F69" s="10">
        <v>2012</v>
      </c>
      <c r="G69" s="10">
        <v>0.80575434496859943</v>
      </c>
      <c r="H69" s="10">
        <v>114</v>
      </c>
      <c r="I69" s="10">
        <v>66.900000000000006</v>
      </c>
      <c r="J69" s="10">
        <v>27.2</v>
      </c>
      <c r="K69">
        <v>47.2</v>
      </c>
      <c r="L69">
        <v>78.5</v>
      </c>
      <c r="M69">
        <v>98.1</v>
      </c>
      <c r="N69" t="s">
        <v>104</v>
      </c>
      <c r="O69" t="str">
        <f>_xlfn.XLOOKUP(A69,'[1]Dataset ny'!$B$2:$B$291,'[1]Dataset ny'!$BK$2:$BK$291)</f>
        <v>Uppsala län</v>
      </c>
    </row>
    <row r="70" spans="1:15" ht="17.25">
      <c r="A70" s="9" t="s">
        <v>225</v>
      </c>
      <c r="B70" s="10">
        <v>835.52</v>
      </c>
      <c r="C70" s="53">
        <v>15458</v>
      </c>
      <c r="D70" s="11">
        <v>18.5</v>
      </c>
      <c r="E70" s="11">
        <v>0.66961937716262976</v>
      </c>
      <c r="F70" s="10">
        <v>1945</v>
      </c>
      <c r="G70" s="10">
        <v>0.9449893390191898</v>
      </c>
      <c r="H70" s="10">
        <v>66</v>
      </c>
      <c r="I70" s="10">
        <v>41.2</v>
      </c>
      <c r="J70" s="10">
        <v>19.399999999999999</v>
      </c>
      <c r="K70">
        <v>35.6</v>
      </c>
      <c r="L70">
        <v>53.5</v>
      </c>
      <c r="M70">
        <v>95.9</v>
      </c>
      <c r="N70" t="s">
        <v>195</v>
      </c>
      <c r="O70" t="str">
        <f>_xlfn.XLOOKUP(A70,'[1]Dataset ny'!$B$2:$B$291,'[1]Dataset ny'!$BK$2:$BK$291)</f>
        <v>Dalarnas län</v>
      </c>
    </row>
    <row r="71" spans="1:15" ht="17.25">
      <c r="A71" s="9" t="s">
        <v>83</v>
      </c>
      <c r="B71" s="10">
        <v>343.84</v>
      </c>
      <c r="C71" s="53">
        <v>150109</v>
      </c>
      <c r="D71" s="11">
        <v>436.6</v>
      </c>
      <c r="E71" s="11">
        <v>0.9775476194742595</v>
      </c>
      <c r="F71" s="10">
        <v>27491</v>
      </c>
      <c r="G71" s="10">
        <v>1.0977482307527342</v>
      </c>
      <c r="H71" s="10">
        <v>123</v>
      </c>
      <c r="I71" s="10">
        <v>39.200000000000003</v>
      </c>
      <c r="J71" s="10">
        <v>51.55</v>
      </c>
      <c r="K71">
        <v>65.3</v>
      </c>
      <c r="L71">
        <v>56.45</v>
      </c>
      <c r="M71">
        <v>89.8</v>
      </c>
      <c r="N71" t="s">
        <v>70</v>
      </c>
      <c r="O71" t="str">
        <f>_xlfn.XLOOKUP(A71,'[1]Dataset ny'!$B$2:$B$291,'[1]Dataset ny'!$BK$2:$BK$291)</f>
        <v>Skåne län</v>
      </c>
    </row>
    <row r="72" spans="1:15" ht="17.25">
      <c r="A72" s="9" t="s">
        <v>136</v>
      </c>
      <c r="B72" s="10">
        <v>497.45</v>
      </c>
      <c r="C72" s="53">
        <v>9501</v>
      </c>
      <c r="D72" s="11">
        <v>19.100000000000001</v>
      </c>
      <c r="E72" s="11">
        <v>0.72987561605256968</v>
      </c>
      <c r="F72" s="10">
        <v>1358</v>
      </c>
      <c r="G72" s="10">
        <v>0.85293507571043348</v>
      </c>
      <c r="H72" s="10">
        <v>148</v>
      </c>
      <c r="I72" s="10">
        <v>66.650000000000006</v>
      </c>
      <c r="J72" s="10">
        <v>30.65</v>
      </c>
      <c r="K72">
        <v>46.599999999999994</v>
      </c>
      <c r="L72">
        <v>71.599999999999994</v>
      </c>
      <c r="M72">
        <v>98.15</v>
      </c>
      <c r="N72" t="s">
        <v>104</v>
      </c>
      <c r="O72" t="str">
        <f>_xlfn.XLOOKUP(A72,'[1]Dataset ny'!$B$2:$B$291,'[1]Dataset ny'!$BK$2:$BK$291)</f>
        <v>Västra Götalands län</v>
      </c>
    </row>
    <row r="73" spans="1:15" ht="17.25">
      <c r="A73" s="9" t="s">
        <v>217</v>
      </c>
      <c r="B73" s="10">
        <v>297.02999999999997</v>
      </c>
      <c r="C73" s="53">
        <v>9233</v>
      </c>
      <c r="D73" s="11">
        <v>31.1</v>
      </c>
      <c r="E73" s="11">
        <v>0.67174320524835984</v>
      </c>
      <c r="F73" s="10">
        <v>800</v>
      </c>
      <c r="G73" s="10">
        <v>0.72020961494645708</v>
      </c>
      <c r="H73" s="10">
        <v>192</v>
      </c>
      <c r="I73" s="10">
        <v>78.099999999999994</v>
      </c>
      <c r="J73" s="10">
        <v>33.9</v>
      </c>
      <c r="K73">
        <v>57.5</v>
      </c>
      <c r="L73">
        <v>80.400000000000006</v>
      </c>
      <c r="M73">
        <v>99.5</v>
      </c>
      <c r="N73" t="s">
        <v>195</v>
      </c>
      <c r="O73" t="str">
        <f>_xlfn.XLOOKUP(A73,'[1]Dataset ny'!$B$2:$B$291,'[1]Dataset ny'!$BK$2:$BK$291)</f>
        <v>Västra Götalands län</v>
      </c>
    </row>
    <row r="74" spans="1:15" ht="17.25">
      <c r="A74" s="9" t="s">
        <v>226</v>
      </c>
      <c r="B74" s="10">
        <v>409.91</v>
      </c>
      <c r="C74" s="53">
        <v>9578</v>
      </c>
      <c r="D74" s="11">
        <v>23.4</v>
      </c>
      <c r="E74" s="11">
        <v>0.67218908769604591</v>
      </c>
      <c r="F74" s="10">
        <v>796</v>
      </c>
      <c r="G74" s="10">
        <v>0.87537296304796874</v>
      </c>
      <c r="H74" s="10">
        <v>59</v>
      </c>
      <c r="I74" s="10">
        <v>48.3</v>
      </c>
      <c r="J74" s="10">
        <v>29</v>
      </c>
      <c r="K74">
        <v>38.1</v>
      </c>
      <c r="L74">
        <v>52.7</v>
      </c>
      <c r="M74">
        <v>94</v>
      </c>
      <c r="N74" t="s">
        <v>195</v>
      </c>
      <c r="O74" t="str">
        <f>_xlfn.XLOOKUP(A74,'[1]Dataset ny'!$B$2:$B$291,'[1]Dataset ny'!$BK$2:$BK$291)</f>
        <v>Gävleborgs län</v>
      </c>
    </row>
    <row r="75" spans="1:15" ht="17.25">
      <c r="A75" s="9" t="s">
        <v>33</v>
      </c>
      <c r="B75" s="10">
        <v>130.86000000000001</v>
      </c>
      <c r="C75" s="53">
        <v>113951</v>
      </c>
      <c r="D75" s="11">
        <v>870.8</v>
      </c>
      <c r="E75" s="11">
        <v>1.2397920684161985</v>
      </c>
      <c r="F75" s="10">
        <v>33278</v>
      </c>
      <c r="G75" s="10">
        <v>0.84576309915103787</v>
      </c>
      <c r="H75" s="10">
        <v>178</v>
      </c>
      <c r="I75" s="10">
        <v>51.75</v>
      </c>
      <c r="J75" s="10">
        <v>46</v>
      </c>
      <c r="K75">
        <v>47.85</v>
      </c>
      <c r="L75">
        <v>68.199999999999989</v>
      </c>
      <c r="M75">
        <v>91.5</v>
      </c>
      <c r="N75" t="s">
        <v>26</v>
      </c>
      <c r="O75" t="str">
        <f>_xlfn.XLOOKUP(A75,'[1]Dataset ny'!$B$2:$B$291,'[1]Dataset ny'!$BK$2:$BK$291)</f>
        <v>Stockholms län</v>
      </c>
    </row>
    <row r="76" spans="1:15" ht="17.25">
      <c r="A76" s="9" t="s">
        <v>189</v>
      </c>
      <c r="B76" s="10">
        <v>2486.8000000000002</v>
      </c>
      <c r="C76" s="53">
        <v>37744</v>
      </c>
      <c r="D76" s="11">
        <v>15.2</v>
      </c>
      <c r="E76" s="11">
        <v>0.69493597206053559</v>
      </c>
      <c r="F76" s="10">
        <v>2760</v>
      </c>
      <c r="G76" s="10">
        <v>1.0174970838193635</v>
      </c>
      <c r="H76" s="10">
        <v>43</v>
      </c>
      <c r="I76" s="10">
        <v>58.3</v>
      </c>
      <c r="J76" s="10">
        <v>34.9</v>
      </c>
      <c r="K76">
        <v>55.6</v>
      </c>
      <c r="L76">
        <v>63.8</v>
      </c>
      <c r="M76">
        <v>96.6</v>
      </c>
      <c r="N76" t="s">
        <v>171</v>
      </c>
      <c r="O76" t="str">
        <f>_xlfn.XLOOKUP(A76,'[1]Dataset ny'!$B$2:$B$291,'[1]Dataset ny'!$BK$2:$BK$291)</f>
        <v>Gävleborgs län</v>
      </c>
    </row>
    <row r="77" spans="1:15" ht="17.25">
      <c r="A77" s="9" t="s">
        <v>311</v>
      </c>
      <c r="B77" s="10">
        <v>1121.5</v>
      </c>
      <c r="C77" s="53">
        <v>14056</v>
      </c>
      <c r="D77" s="11">
        <v>12.5</v>
      </c>
      <c r="E77" s="11">
        <v>0.64254192409532218</v>
      </c>
      <c r="F77" s="10">
        <v>1317</v>
      </c>
      <c r="G77" s="10">
        <v>0.91393578285335986</v>
      </c>
      <c r="H77" s="10">
        <v>242</v>
      </c>
      <c r="I77" s="10" t="s">
        <v>269</v>
      </c>
      <c r="J77" s="10" t="s">
        <v>269</v>
      </c>
      <c r="K77" t="s">
        <v>269</v>
      </c>
      <c r="L77" t="s">
        <v>269</v>
      </c>
      <c r="M77" t="s">
        <v>269</v>
      </c>
      <c r="N77" t="s">
        <v>195</v>
      </c>
      <c r="O77" t="str">
        <f>_xlfn.XLOOKUP(A77,'[1]Dataset ny'!$B$2:$B$291,'[1]Dataset ny'!$BK$2:$BK$291)</f>
        <v>Kalmar län</v>
      </c>
    </row>
    <row r="78" spans="1:15" ht="17.25">
      <c r="A78" s="9" t="s">
        <v>293</v>
      </c>
      <c r="B78" s="10">
        <v>946.52</v>
      </c>
      <c r="C78" s="53">
        <v>10619</v>
      </c>
      <c r="D78" s="11">
        <v>11.2</v>
      </c>
      <c r="E78" s="11">
        <v>0.81419670672007127</v>
      </c>
      <c r="F78" s="10">
        <v>1344</v>
      </c>
      <c r="G78" s="10">
        <v>0.94976800484163804</v>
      </c>
      <c r="H78" s="10">
        <v>115</v>
      </c>
      <c r="I78" s="10" t="s">
        <v>269</v>
      </c>
      <c r="J78" s="10" t="s">
        <v>269</v>
      </c>
      <c r="K78" t="s">
        <v>269</v>
      </c>
      <c r="L78" t="s">
        <v>269</v>
      </c>
      <c r="M78" t="s">
        <v>269</v>
      </c>
      <c r="N78" t="s">
        <v>155</v>
      </c>
      <c r="O78" t="str">
        <f>_xlfn.XLOOKUP(A78,'[1]Dataset ny'!$B$2:$B$291,'[1]Dataset ny'!$BK$2:$BK$291)</f>
        <v>Hallands län</v>
      </c>
    </row>
    <row r="79" spans="1:15" ht="17.25">
      <c r="A79" s="9" t="s">
        <v>48</v>
      </c>
      <c r="B79" s="10">
        <v>143.54</v>
      </c>
      <c r="C79" s="53">
        <v>22344</v>
      </c>
      <c r="D79" s="11">
        <v>155.69999999999999</v>
      </c>
      <c r="E79" s="11">
        <v>0.97842073538276086</v>
      </c>
      <c r="F79" s="10">
        <v>2612</v>
      </c>
      <c r="G79" s="10">
        <v>0.57288798081193926</v>
      </c>
      <c r="H79" s="10">
        <v>124</v>
      </c>
      <c r="I79" s="10">
        <v>50.2</v>
      </c>
      <c r="J79" s="10">
        <v>45.8</v>
      </c>
      <c r="K79">
        <v>51</v>
      </c>
      <c r="L79">
        <v>65.3</v>
      </c>
      <c r="M79">
        <v>96.1</v>
      </c>
      <c r="N79" t="s">
        <v>26</v>
      </c>
      <c r="O79" t="str">
        <f>_xlfn.XLOOKUP(A79,'[1]Dataset ny'!$B$2:$B$291,'[1]Dataset ny'!$BK$2:$BK$291)</f>
        <v>Uppsala län</v>
      </c>
    </row>
    <row r="80" spans="1:15" ht="17.25">
      <c r="A80" s="9" t="s">
        <v>237</v>
      </c>
      <c r="B80" s="10">
        <v>984.99</v>
      </c>
      <c r="C80" s="53">
        <v>6849</v>
      </c>
      <c r="D80" s="11">
        <v>7</v>
      </c>
      <c r="E80" s="11">
        <v>0.65053763440860224</v>
      </c>
      <c r="F80" s="10">
        <v>474</v>
      </c>
      <c r="G80" s="10">
        <v>0.98138202649480843</v>
      </c>
      <c r="H80" s="10">
        <v>259</v>
      </c>
      <c r="I80" s="10">
        <v>52.7</v>
      </c>
      <c r="J80" s="10">
        <v>35.5</v>
      </c>
      <c r="K80">
        <v>43.2</v>
      </c>
      <c r="L80">
        <v>75.3</v>
      </c>
      <c r="M80">
        <v>93.9</v>
      </c>
      <c r="N80" t="s">
        <v>229</v>
      </c>
      <c r="O80" t="str">
        <f>_xlfn.XLOOKUP(A80,'[1]Dataset ny'!$B$2:$B$291,'[1]Dataset ny'!$BK$2:$BK$291)</f>
        <v>Örebro län</v>
      </c>
    </row>
    <row r="81" spans="1:15" ht="17.25">
      <c r="A81" s="9" t="s">
        <v>338</v>
      </c>
      <c r="B81" s="10">
        <v>11283.97</v>
      </c>
      <c r="C81" s="53">
        <v>10114</v>
      </c>
      <c r="D81" s="11">
        <v>0.9</v>
      </c>
      <c r="E81" s="11">
        <v>0.55096849931520253</v>
      </c>
      <c r="F81" s="10">
        <v>493</v>
      </c>
      <c r="G81" s="10">
        <v>0.94741985926505079</v>
      </c>
      <c r="H81" s="10">
        <v>205</v>
      </c>
      <c r="I81" s="10" t="s">
        <v>269</v>
      </c>
      <c r="J81" s="10" t="s">
        <v>269</v>
      </c>
      <c r="K81" t="s">
        <v>269</v>
      </c>
      <c r="L81" t="s">
        <v>269</v>
      </c>
      <c r="M81" t="s">
        <v>269</v>
      </c>
      <c r="N81" t="s">
        <v>253</v>
      </c>
      <c r="O81" t="str">
        <f>_xlfn.XLOOKUP(A81,'[1]Dataset ny'!$B$2:$B$291,'[1]Dataset ny'!$BK$2:$BK$291)</f>
        <v>Jämtlands län</v>
      </c>
    </row>
    <row r="82" spans="1:15" ht="17.25">
      <c r="A82" s="9" t="s">
        <v>190</v>
      </c>
      <c r="B82" s="10">
        <v>1058.27</v>
      </c>
      <c r="C82" s="53">
        <v>25012</v>
      </c>
      <c r="D82" s="11">
        <v>23.6</v>
      </c>
      <c r="E82" s="11">
        <v>0.70654967650447575</v>
      </c>
      <c r="F82" s="10">
        <v>1957</v>
      </c>
      <c r="G82" s="10">
        <v>0.92776443376923756</v>
      </c>
      <c r="H82" s="10">
        <v>132</v>
      </c>
      <c r="I82" s="10">
        <v>63.35</v>
      </c>
      <c r="J82" s="10">
        <v>58.4</v>
      </c>
      <c r="K82">
        <v>71.45</v>
      </c>
      <c r="L82">
        <v>78.150000000000006</v>
      </c>
      <c r="M82">
        <v>95.4</v>
      </c>
      <c r="N82" t="s">
        <v>171</v>
      </c>
      <c r="O82" t="str">
        <f>_xlfn.XLOOKUP(A82,'[1]Dataset ny'!$B$2:$B$291,'[1]Dataset ny'!$BK$2:$BK$291)</f>
        <v>Västernorrlands län</v>
      </c>
    </row>
    <row r="83" spans="1:15" ht="17.25">
      <c r="A83" s="9" t="s">
        <v>60</v>
      </c>
      <c r="B83" s="10">
        <v>266.66000000000003</v>
      </c>
      <c r="C83" s="53">
        <v>39006</v>
      </c>
      <c r="D83" s="11">
        <v>146.30000000000001</v>
      </c>
      <c r="E83" s="11">
        <v>1.0477021524141941</v>
      </c>
      <c r="F83" s="10">
        <v>10825</v>
      </c>
      <c r="G83" s="10">
        <v>0.83973529704448202</v>
      </c>
      <c r="H83" s="10">
        <v>139</v>
      </c>
      <c r="I83" s="10">
        <v>64.3</v>
      </c>
      <c r="J83" s="10">
        <v>31.3</v>
      </c>
      <c r="K83">
        <v>45.7</v>
      </c>
      <c r="L83">
        <v>70.7</v>
      </c>
      <c r="M83">
        <v>98.2</v>
      </c>
      <c r="N83" t="s">
        <v>26</v>
      </c>
      <c r="O83" t="str">
        <f>_xlfn.XLOOKUP(A83,'[1]Dataset ny'!$B$2:$B$291,'[1]Dataset ny'!$BK$2:$BK$291)</f>
        <v>Västra Götalands län</v>
      </c>
    </row>
    <row r="84" spans="1:15" ht="17.25">
      <c r="A84" s="9" t="s">
        <v>160</v>
      </c>
      <c r="B84" s="10">
        <v>1269.55</v>
      </c>
      <c r="C84" s="53">
        <v>52309</v>
      </c>
      <c r="D84" s="11">
        <v>41.2</v>
      </c>
      <c r="E84" s="11">
        <v>0.78786926461345075</v>
      </c>
      <c r="F84" s="10">
        <v>6356</v>
      </c>
      <c r="G84" s="10">
        <v>0.93926774964954229</v>
      </c>
      <c r="H84" s="10">
        <v>16</v>
      </c>
      <c r="I84" s="10">
        <v>47.6</v>
      </c>
      <c r="J84" s="10">
        <v>52.7</v>
      </c>
      <c r="K84">
        <v>58</v>
      </c>
      <c r="L84">
        <v>63.75</v>
      </c>
      <c r="M84">
        <v>90.85</v>
      </c>
      <c r="N84" t="s">
        <v>155</v>
      </c>
      <c r="O84" t="str">
        <f>_xlfn.XLOOKUP(A84,'[1]Dataset ny'!$B$2:$B$291,'[1]Dataset ny'!$BK$2:$BK$291)</f>
        <v>Skåne län</v>
      </c>
    </row>
    <row r="85" spans="1:15" ht="17.25">
      <c r="A85" s="9" t="s">
        <v>131</v>
      </c>
      <c r="B85" s="10">
        <v>143.47999999999999</v>
      </c>
      <c r="C85" s="53">
        <v>27589</v>
      </c>
      <c r="D85" s="11">
        <v>192.3</v>
      </c>
      <c r="E85" s="11">
        <v>0.6529676817899317</v>
      </c>
      <c r="F85" s="10">
        <v>3005</v>
      </c>
      <c r="G85" s="10">
        <v>0.72193367958449861</v>
      </c>
      <c r="H85" s="10">
        <v>209</v>
      </c>
      <c r="I85" s="10">
        <v>72</v>
      </c>
      <c r="J85" s="10">
        <v>45.8</v>
      </c>
      <c r="K85">
        <v>57.5</v>
      </c>
      <c r="L85">
        <v>81.900000000000006</v>
      </c>
      <c r="M85">
        <v>98.7</v>
      </c>
      <c r="N85" t="s">
        <v>104</v>
      </c>
      <c r="O85" t="str">
        <f>_xlfn.XLOOKUP(A85,'[1]Dataset ny'!$B$2:$B$291,'[1]Dataset ny'!$BK$2:$BK$291)</f>
        <v>Skåne län</v>
      </c>
    </row>
    <row r="86" spans="1:15" ht="17.25">
      <c r="A86" s="9" t="s">
        <v>201</v>
      </c>
      <c r="B86" s="10">
        <v>750.73</v>
      </c>
      <c r="C86" s="53">
        <v>5645</v>
      </c>
      <c r="D86" s="11">
        <v>7.5</v>
      </c>
      <c r="E86" s="11">
        <v>0.63465783664459163</v>
      </c>
      <c r="F86" s="10">
        <v>498</v>
      </c>
      <c r="G86" s="10">
        <v>0.75503493629264284</v>
      </c>
      <c r="H86" s="10">
        <v>83</v>
      </c>
      <c r="I86" s="10">
        <v>47.8</v>
      </c>
      <c r="J86" s="10">
        <v>40.6</v>
      </c>
      <c r="K86">
        <v>42</v>
      </c>
      <c r="L86">
        <v>67.2</v>
      </c>
      <c r="M86">
        <v>91.8</v>
      </c>
      <c r="N86" t="s">
        <v>195</v>
      </c>
      <c r="O86" t="str">
        <f>_xlfn.XLOOKUP(A86,'[1]Dataset ny'!$B$2:$B$291,'[1]Dataset ny'!$BK$2:$BK$291)</f>
        <v>Kalmar län</v>
      </c>
    </row>
    <row r="87" spans="1:15" ht="17.25">
      <c r="A87" s="9" t="s">
        <v>283</v>
      </c>
      <c r="B87" s="10">
        <v>419.24</v>
      </c>
      <c r="C87" s="53">
        <v>15745</v>
      </c>
      <c r="D87" s="11">
        <v>37.6</v>
      </c>
      <c r="E87" s="11">
        <v>0.76526946107784433</v>
      </c>
      <c r="F87" s="10">
        <v>1982</v>
      </c>
      <c r="G87" s="10">
        <v>0.71680845578757413</v>
      </c>
      <c r="H87" s="10">
        <v>179</v>
      </c>
      <c r="I87" s="10" t="s">
        <v>269</v>
      </c>
      <c r="J87" s="10" t="s">
        <v>269</v>
      </c>
      <c r="K87" t="s">
        <v>269</v>
      </c>
      <c r="L87" t="s">
        <v>269</v>
      </c>
      <c r="M87" t="s">
        <v>269</v>
      </c>
      <c r="N87" t="s">
        <v>104</v>
      </c>
      <c r="O87" t="str">
        <f>_xlfn.XLOOKUP(A87,'[1]Dataset ny'!$B$2:$B$291,'[1]Dataset ny'!$BK$2:$BK$291)</f>
        <v>Skåne län</v>
      </c>
    </row>
    <row r="88" spans="1:15" ht="17.25">
      <c r="A88" s="9" t="s">
        <v>205</v>
      </c>
      <c r="B88" s="10">
        <v>290.52</v>
      </c>
      <c r="C88" s="53">
        <v>16954</v>
      </c>
      <c r="D88" s="11">
        <v>58.4</v>
      </c>
      <c r="E88" s="11">
        <v>0.79318665720369053</v>
      </c>
      <c r="F88" s="10">
        <v>2095</v>
      </c>
      <c r="G88" s="10">
        <v>0.65314499577447782</v>
      </c>
      <c r="H88" s="10">
        <v>231</v>
      </c>
      <c r="I88" s="10">
        <v>65.099999999999994</v>
      </c>
      <c r="J88" s="10">
        <v>41.3</v>
      </c>
      <c r="K88">
        <v>44.9</v>
      </c>
      <c r="L88">
        <v>71.599999999999994</v>
      </c>
      <c r="M88">
        <v>98.4</v>
      </c>
      <c r="N88" t="s">
        <v>195</v>
      </c>
      <c r="O88" t="str">
        <f>_xlfn.XLOOKUP(A88,'[1]Dataset ny'!$B$2:$B$291,'[1]Dataset ny'!$BK$2:$BK$291)</f>
        <v>Skåne län</v>
      </c>
    </row>
    <row r="89" spans="1:15" ht="17.25">
      <c r="A89" s="9" t="s">
        <v>266</v>
      </c>
      <c r="B89" s="10">
        <v>17600.84</v>
      </c>
      <c r="C89" s="53">
        <v>4780</v>
      </c>
      <c r="D89" s="11">
        <v>0.3</v>
      </c>
      <c r="E89" s="11">
        <v>0.53105968331303288</v>
      </c>
      <c r="F89" s="10">
        <v>232</v>
      </c>
      <c r="G89" s="10">
        <v>0.91838383838383841</v>
      </c>
      <c r="H89" s="10">
        <v>256</v>
      </c>
      <c r="I89" s="10">
        <v>68.400000000000006</v>
      </c>
      <c r="J89" s="10">
        <v>29.4</v>
      </c>
      <c r="K89">
        <v>36.6</v>
      </c>
      <c r="L89">
        <v>83.9</v>
      </c>
      <c r="M89">
        <v>98.6</v>
      </c>
      <c r="N89" t="s">
        <v>253</v>
      </c>
      <c r="O89" t="str">
        <f>_xlfn.XLOOKUP(A89,'[1]Dataset ny'!$B$2:$B$291,'[1]Dataset ny'!$BK$2:$BK$291)</f>
        <v>Norrbottens län</v>
      </c>
    </row>
    <row r="90" spans="1:15" ht="17.25">
      <c r="A90" s="9" t="s">
        <v>31</v>
      </c>
      <c r="B90" s="10">
        <v>53.79</v>
      </c>
      <c r="C90" s="53">
        <v>83170</v>
      </c>
      <c r="D90" s="11">
        <v>1546.2</v>
      </c>
      <c r="E90" s="11">
        <v>1.1527899824253076</v>
      </c>
      <c r="F90" s="10">
        <v>16662</v>
      </c>
      <c r="G90" s="10">
        <v>0.6919959227259489</v>
      </c>
      <c r="H90" s="10">
        <v>189</v>
      </c>
      <c r="I90" s="10">
        <v>47.349999999999994</v>
      </c>
      <c r="J90" s="10">
        <v>42.95</v>
      </c>
      <c r="K90">
        <v>56.95</v>
      </c>
      <c r="L90">
        <v>62.65</v>
      </c>
      <c r="M90">
        <v>92.95</v>
      </c>
      <c r="N90" t="s">
        <v>26</v>
      </c>
      <c r="O90" t="str">
        <f>_xlfn.XLOOKUP(A90,'[1]Dataset ny'!$B$2:$B$291,'[1]Dataset ny'!$BK$2:$BK$291)</f>
        <v>Stockholms län</v>
      </c>
    </row>
    <row r="91" spans="1:15" ht="17.25">
      <c r="A91" s="9" t="s">
        <v>76</v>
      </c>
      <c r="B91" s="10">
        <v>1480.19</v>
      </c>
      <c r="C91" s="53">
        <v>143579</v>
      </c>
      <c r="D91" s="11">
        <v>97</v>
      </c>
      <c r="E91" s="11">
        <v>1.0715907547206429</v>
      </c>
      <c r="F91" s="10">
        <v>15721</v>
      </c>
      <c r="G91" s="10">
        <v>1.0858818543480935</v>
      </c>
      <c r="H91" s="10">
        <v>19</v>
      </c>
      <c r="I91" s="10">
        <v>51.3</v>
      </c>
      <c r="J91" s="10">
        <v>51.2</v>
      </c>
      <c r="K91">
        <v>63.2</v>
      </c>
      <c r="L91">
        <v>76.2</v>
      </c>
      <c r="M91">
        <v>96.5</v>
      </c>
      <c r="N91" t="s">
        <v>70</v>
      </c>
      <c r="O91" t="str">
        <f>_xlfn.XLOOKUP(A91,'[1]Dataset ny'!$B$2:$B$291,'[1]Dataset ny'!$BK$2:$BK$291)</f>
        <v>Jönköpings län</v>
      </c>
    </row>
    <row r="92" spans="1:15" ht="17.25">
      <c r="A92" s="9" t="s">
        <v>332</v>
      </c>
      <c r="B92" s="10">
        <v>1803.18</v>
      </c>
      <c r="C92" s="53">
        <v>15768</v>
      </c>
      <c r="D92" s="11">
        <v>8.6999999999999993</v>
      </c>
      <c r="E92" s="11">
        <v>0.5705095862764884</v>
      </c>
      <c r="F92" s="10">
        <v>709</v>
      </c>
      <c r="G92" s="10">
        <v>0.91333512208210355</v>
      </c>
      <c r="H92" s="10">
        <v>72</v>
      </c>
      <c r="I92" s="10" t="s">
        <v>269</v>
      </c>
      <c r="J92" s="10" t="s">
        <v>269</v>
      </c>
      <c r="K92" t="s">
        <v>269</v>
      </c>
      <c r="L92" t="s">
        <v>269</v>
      </c>
      <c r="M92" t="s">
        <v>269</v>
      </c>
      <c r="N92" t="s">
        <v>229</v>
      </c>
      <c r="O92" t="str">
        <f>_xlfn.XLOOKUP(A92,'[1]Dataset ny'!$B$2:$B$291,'[1]Dataset ny'!$BK$2:$BK$291)</f>
        <v>Norrbottens län</v>
      </c>
    </row>
    <row r="93" spans="1:15" ht="17.25">
      <c r="A93" s="9" t="s">
        <v>80</v>
      </c>
      <c r="B93" s="10">
        <v>956.14</v>
      </c>
      <c r="C93" s="53">
        <v>71328</v>
      </c>
      <c r="D93" s="11">
        <v>74.599999999999994</v>
      </c>
      <c r="E93" s="11">
        <v>0.99445630595197965</v>
      </c>
      <c r="F93" s="10">
        <v>9747</v>
      </c>
      <c r="G93" s="10">
        <v>1.0763492018805776</v>
      </c>
      <c r="H93" s="10">
        <v>2</v>
      </c>
      <c r="I93" s="10">
        <v>64.150000000000006</v>
      </c>
      <c r="J93" s="10">
        <v>41.45</v>
      </c>
      <c r="K93">
        <v>59</v>
      </c>
      <c r="L93">
        <v>74.199999999999989</v>
      </c>
      <c r="M93">
        <v>96.4</v>
      </c>
      <c r="N93" t="s">
        <v>70</v>
      </c>
      <c r="O93" t="str">
        <f>_xlfn.XLOOKUP(A93,'[1]Dataset ny'!$B$2:$B$291,'[1]Dataset ny'!$BK$2:$BK$291)</f>
        <v>Kalmar län</v>
      </c>
    </row>
    <row r="94" spans="1:15" ht="17.25">
      <c r="A94" s="9" t="s">
        <v>210</v>
      </c>
      <c r="B94" s="10">
        <v>405.95</v>
      </c>
      <c r="C94" s="53">
        <v>6965</v>
      </c>
      <c r="D94" s="11">
        <v>17.2</v>
      </c>
      <c r="E94" s="11">
        <v>0.58861313868613141</v>
      </c>
      <c r="F94" s="10">
        <v>867</v>
      </c>
      <c r="G94" s="10">
        <v>0.89485111662531014</v>
      </c>
      <c r="H94" s="10">
        <v>185</v>
      </c>
      <c r="I94" s="10">
        <v>74.45</v>
      </c>
      <c r="J94" s="10">
        <v>38.200000000000003</v>
      </c>
      <c r="K94">
        <v>52.2</v>
      </c>
      <c r="L94">
        <v>93.199999999999989</v>
      </c>
      <c r="M94">
        <v>99.3</v>
      </c>
      <c r="N94" t="s">
        <v>195</v>
      </c>
      <c r="O94" t="str">
        <f>_xlfn.XLOOKUP(A94,'[1]Dataset ny'!$B$2:$B$291,'[1]Dataset ny'!$BK$2:$BK$291)</f>
        <v>Västra Götalands län</v>
      </c>
    </row>
    <row r="95" spans="1:15" ht="17.25">
      <c r="A95" s="9" t="s">
        <v>302</v>
      </c>
      <c r="B95" s="10">
        <v>488.58</v>
      </c>
      <c r="C95" s="53">
        <v>32226</v>
      </c>
      <c r="D95" s="11">
        <v>66</v>
      </c>
      <c r="E95" s="11">
        <v>0.71641996557659204</v>
      </c>
      <c r="F95" s="10">
        <v>3454</v>
      </c>
      <c r="G95" s="10">
        <v>0.92980554238092017</v>
      </c>
      <c r="H95" s="10">
        <v>48</v>
      </c>
      <c r="I95" s="10" t="s">
        <v>269</v>
      </c>
      <c r="J95" s="10" t="s">
        <v>269</v>
      </c>
      <c r="K95" t="s">
        <v>269</v>
      </c>
      <c r="L95" t="s">
        <v>269</v>
      </c>
      <c r="M95" t="s">
        <v>269</v>
      </c>
      <c r="N95" t="s">
        <v>171</v>
      </c>
      <c r="O95" t="str">
        <f>_xlfn.XLOOKUP(A95,'[1]Dataset ny'!$B$2:$B$291,'[1]Dataset ny'!$BK$2:$BK$291)</f>
        <v>Blekinge län</v>
      </c>
    </row>
    <row r="96" spans="1:15" ht="17.25">
      <c r="A96" s="9" t="s">
        <v>185</v>
      </c>
      <c r="B96" s="10">
        <v>468.24</v>
      </c>
      <c r="C96" s="53">
        <v>30437</v>
      </c>
      <c r="D96" s="11">
        <v>65</v>
      </c>
      <c r="E96" s="11">
        <v>0.74254561637739203</v>
      </c>
      <c r="F96" s="10">
        <v>4713</v>
      </c>
      <c r="G96" s="10">
        <v>1.0964106245513281</v>
      </c>
      <c r="H96" s="10">
        <v>102</v>
      </c>
      <c r="I96" s="10">
        <v>54.7</v>
      </c>
      <c r="J96" s="10">
        <v>40.700000000000003</v>
      </c>
      <c r="K96">
        <v>50.5</v>
      </c>
      <c r="L96">
        <v>62.6</v>
      </c>
      <c r="M96">
        <v>93.4</v>
      </c>
      <c r="N96" t="s">
        <v>171</v>
      </c>
      <c r="O96" t="str">
        <f>_xlfn.XLOOKUP(A96,'[1]Dataset ny'!$B$2:$B$291,'[1]Dataset ny'!$BK$2:$BK$291)</f>
        <v>Örebro län</v>
      </c>
    </row>
    <row r="97" spans="1:15" ht="17.25">
      <c r="A97" s="9" t="s">
        <v>178</v>
      </c>
      <c r="B97" s="10">
        <v>1042.5</v>
      </c>
      <c r="C97" s="53">
        <v>66708</v>
      </c>
      <c r="D97" s="11">
        <v>64</v>
      </c>
      <c r="E97" s="11">
        <v>0.88226460429493925</v>
      </c>
      <c r="F97" s="10">
        <v>5827</v>
      </c>
      <c r="G97" s="10">
        <v>1.0373964273337324</v>
      </c>
      <c r="H97" s="10">
        <v>55</v>
      </c>
      <c r="I97" s="10">
        <v>55.6</v>
      </c>
      <c r="J97" s="10">
        <v>34.950000000000003</v>
      </c>
      <c r="K97">
        <v>48.85</v>
      </c>
      <c r="L97">
        <v>74.75</v>
      </c>
      <c r="M97">
        <v>97.300000000000011</v>
      </c>
      <c r="N97" t="s">
        <v>171</v>
      </c>
      <c r="O97" t="str">
        <f>_xlfn.XLOOKUP(A97,'[1]Dataset ny'!$B$2:$B$291,'[1]Dataset ny'!$BK$2:$BK$291)</f>
        <v>Blekinge län</v>
      </c>
    </row>
    <row r="98" spans="1:15" ht="17.25">
      <c r="A98" s="9" t="s">
        <v>87</v>
      </c>
      <c r="B98" s="10">
        <v>1168.49</v>
      </c>
      <c r="C98" s="53">
        <v>95408</v>
      </c>
      <c r="D98" s="11">
        <v>81.7</v>
      </c>
      <c r="E98" s="11">
        <v>0.96547658220906007</v>
      </c>
      <c r="F98" s="10">
        <v>18290</v>
      </c>
      <c r="G98" s="10">
        <v>1.1934503072147971</v>
      </c>
      <c r="H98" s="10">
        <v>53</v>
      </c>
      <c r="I98" s="10">
        <v>59.400000000000006</v>
      </c>
      <c r="J98" s="10">
        <v>38.700000000000003</v>
      </c>
      <c r="K98">
        <v>67.849999999999994</v>
      </c>
      <c r="L98">
        <v>73.099999999999994</v>
      </c>
      <c r="M98">
        <v>97.8</v>
      </c>
      <c r="N98" t="s">
        <v>70</v>
      </c>
      <c r="O98" t="str">
        <f>_xlfn.XLOOKUP(A98,'[1]Dataset ny'!$B$2:$B$291,'[1]Dataset ny'!$BK$2:$BK$291)</f>
        <v>Värmlands län</v>
      </c>
    </row>
    <row r="99" spans="1:15" ht="17.25">
      <c r="A99" s="9" t="s">
        <v>172</v>
      </c>
      <c r="B99" s="10">
        <v>1020.04</v>
      </c>
      <c r="C99" s="53">
        <v>34764</v>
      </c>
      <c r="D99" s="11">
        <v>34.1</v>
      </c>
      <c r="E99" s="11">
        <v>0.84622817309683218</v>
      </c>
      <c r="F99" s="10">
        <v>3426</v>
      </c>
      <c r="G99" s="10">
        <v>0.97140678612276021</v>
      </c>
      <c r="H99" s="10">
        <v>99</v>
      </c>
      <c r="I99" s="10">
        <v>53.3</v>
      </c>
      <c r="J99" s="10">
        <v>42.5</v>
      </c>
      <c r="K99">
        <v>61</v>
      </c>
      <c r="L99">
        <v>70.3</v>
      </c>
      <c r="M99">
        <v>95.4</v>
      </c>
      <c r="N99" t="s">
        <v>171</v>
      </c>
      <c r="O99" t="str">
        <f>_xlfn.XLOOKUP(A99,'[1]Dataset ny'!$B$2:$B$291,'[1]Dataset ny'!$BK$2:$BK$291)</f>
        <v>Södermanlands län</v>
      </c>
    </row>
    <row r="100" spans="1:15" ht="17.25">
      <c r="A100" s="9" t="s">
        <v>286</v>
      </c>
      <c r="B100" s="10">
        <v>359.74</v>
      </c>
      <c r="C100" s="53">
        <v>12134</v>
      </c>
      <c r="D100" s="11">
        <v>33.700000000000003</v>
      </c>
      <c r="E100" s="11">
        <v>0.75338805115480056</v>
      </c>
      <c r="F100" s="10">
        <v>1354</v>
      </c>
      <c r="G100" s="10">
        <v>0.65236504308071042</v>
      </c>
      <c r="H100" s="10">
        <v>262</v>
      </c>
      <c r="I100" s="10" t="s">
        <v>269</v>
      </c>
      <c r="J100" s="10" t="s">
        <v>269</v>
      </c>
      <c r="K100" t="s">
        <v>269</v>
      </c>
      <c r="L100" t="s">
        <v>269</v>
      </c>
      <c r="M100" t="s">
        <v>269</v>
      </c>
      <c r="N100" t="s">
        <v>104</v>
      </c>
      <c r="O100" t="str">
        <f>_xlfn.XLOOKUP(A100,'[1]Dataset ny'!$B$2:$B$291,'[1]Dataset ny'!$BK$2:$BK$291)</f>
        <v>Värmlands län</v>
      </c>
    </row>
    <row r="101" spans="1:15" ht="17.25">
      <c r="A101" s="9" t="s">
        <v>111</v>
      </c>
      <c r="B101" s="10">
        <v>1129.3900000000001</v>
      </c>
      <c r="C101" s="53">
        <v>10048</v>
      </c>
      <c r="D101" s="11">
        <v>8.9</v>
      </c>
      <c r="E101" s="11">
        <v>0.6645408163265305</v>
      </c>
      <c r="F101" s="10">
        <v>732</v>
      </c>
      <c r="G101" s="10">
        <v>0.76245368464388641</v>
      </c>
      <c r="H101" s="10">
        <v>122</v>
      </c>
      <c r="I101" s="10">
        <v>63.1</v>
      </c>
      <c r="J101" s="10">
        <v>22.5</v>
      </c>
      <c r="K101">
        <v>37.200000000000003</v>
      </c>
      <c r="L101">
        <v>64.900000000000006</v>
      </c>
      <c r="M101">
        <v>93.5</v>
      </c>
      <c r="N101" t="s">
        <v>104</v>
      </c>
      <c r="O101" t="str">
        <f>_xlfn.XLOOKUP(A101,'[1]Dataset ny'!$B$2:$B$291,'[1]Dataset ny'!$BK$2:$BK$291)</f>
        <v>Östergötlands län</v>
      </c>
    </row>
    <row r="102" spans="1:15" ht="17.25">
      <c r="A102" s="9" t="s">
        <v>304</v>
      </c>
      <c r="B102" s="10">
        <v>19163.23</v>
      </c>
      <c r="C102" s="53">
        <v>22555</v>
      </c>
      <c r="D102" s="11">
        <v>1.2</v>
      </c>
      <c r="E102" s="11">
        <v>0.81156339674779454</v>
      </c>
      <c r="F102" s="10">
        <v>1359</v>
      </c>
      <c r="G102" s="10">
        <v>1.0603391504774449</v>
      </c>
      <c r="H102" s="10">
        <v>140</v>
      </c>
      <c r="I102" s="10" t="s">
        <v>269</v>
      </c>
      <c r="J102" s="10" t="s">
        <v>269</v>
      </c>
      <c r="K102" t="s">
        <v>269</v>
      </c>
      <c r="L102" t="s">
        <v>269</v>
      </c>
      <c r="M102" t="s">
        <v>269</v>
      </c>
      <c r="N102" t="s">
        <v>171</v>
      </c>
      <c r="O102" t="str">
        <f>_xlfn.XLOOKUP(A102,'[1]Dataset ny'!$B$2:$B$291,'[1]Dataset ny'!$BK$2:$BK$291)</f>
        <v>Norrbottens län</v>
      </c>
    </row>
    <row r="103" spans="1:15" ht="17.25">
      <c r="A103" s="9" t="s">
        <v>128</v>
      </c>
      <c r="B103" s="10">
        <v>374.27</v>
      </c>
      <c r="C103" s="53">
        <v>17783</v>
      </c>
      <c r="D103" s="11">
        <v>47.5</v>
      </c>
      <c r="E103" s="11">
        <v>0.81047247274195722</v>
      </c>
      <c r="F103" s="10">
        <v>2537</v>
      </c>
      <c r="G103" s="10">
        <v>0.76761583011583012</v>
      </c>
      <c r="H103" s="10">
        <v>75</v>
      </c>
      <c r="I103" s="10">
        <v>52.3</v>
      </c>
      <c r="J103" s="10">
        <v>44.55</v>
      </c>
      <c r="K103">
        <v>50.7</v>
      </c>
      <c r="L103">
        <v>77.900000000000006</v>
      </c>
      <c r="M103">
        <v>94</v>
      </c>
      <c r="N103" t="s">
        <v>104</v>
      </c>
      <c r="O103" t="str">
        <f>_xlfn.XLOOKUP(A103,'[1]Dataset ny'!$B$2:$B$291,'[1]Dataset ny'!$BK$2:$BK$291)</f>
        <v>Skåne län</v>
      </c>
    </row>
    <row r="104" spans="1:15" ht="17.25">
      <c r="A104" s="9" t="s">
        <v>105</v>
      </c>
      <c r="B104" s="10">
        <v>282.17</v>
      </c>
      <c r="C104" s="53">
        <v>19818</v>
      </c>
      <c r="D104" s="11">
        <v>70.2</v>
      </c>
      <c r="E104" s="11">
        <v>1.3484385607603528</v>
      </c>
      <c r="F104" s="10">
        <v>2102</v>
      </c>
      <c r="G104" s="10">
        <v>0.46843019888009269</v>
      </c>
      <c r="H104" s="10">
        <v>62</v>
      </c>
      <c r="I104" s="10">
        <v>64.400000000000006</v>
      </c>
      <c r="J104" s="10">
        <v>47.9</v>
      </c>
      <c r="K104">
        <v>56.7</v>
      </c>
      <c r="L104">
        <v>71.599999999999994</v>
      </c>
      <c r="M104">
        <v>97.8</v>
      </c>
      <c r="N104" t="s">
        <v>104</v>
      </c>
      <c r="O104" t="str">
        <f>_xlfn.XLOOKUP(A104,'[1]Dataset ny'!$B$2:$B$291,'[1]Dataset ny'!$BK$2:$BK$291)</f>
        <v>Uppsala län</v>
      </c>
    </row>
    <row r="105" spans="1:15" ht="17.25">
      <c r="A105" s="9" t="s">
        <v>242</v>
      </c>
      <c r="B105" s="10">
        <v>1694.63</v>
      </c>
      <c r="C105" s="53">
        <v>18005</v>
      </c>
      <c r="D105" s="11">
        <v>10.6</v>
      </c>
      <c r="E105" s="11">
        <v>0.55998258219028951</v>
      </c>
      <c r="F105" s="10">
        <v>1514</v>
      </c>
      <c r="G105" s="10">
        <v>1.0108886107634543</v>
      </c>
      <c r="H105" s="10">
        <v>171</v>
      </c>
      <c r="I105" s="10">
        <v>55.5</v>
      </c>
      <c r="J105" s="10">
        <v>33.200000000000003</v>
      </c>
      <c r="K105">
        <v>49.8</v>
      </c>
      <c r="L105">
        <v>74</v>
      </c>
      <c r="M105">
        <v>95.7</v>
      </c>
      <c r="N105" t="s">
        <v>229</v>
      </c>
      <c r="O105" t="str">
        <f>_xlfn.XLOOKUP(A105,'[1]Dataset ny'!$B$2:$B$291,'[1]Dataset ny'!$BK$2:$BK$291)</f>
        <v>Västernorrlands län</v>
      </c>
    </row>
    <row r="106" spans="1:15" ht="17.25">
      <c r="A106" s="9" t="s">
        <v>84</v>
      </c>
      <c r="B106" s="10">
        <v>1244.82</v>
      </c>
      <c r="C106" s="53">
        <v>86641</v>
      </c>
      <c r="D106" s="11">
        <v>69.599999999999994</v>
      </c>
      <c r="E106" s="11">
        <v>0.87352546342578052</v>
      </c>
      <c r="F106" s="10">
        <v>10402</v>
      </c>
      <c r="G106" s="10">
        <v>1.0322668922280824</v>
      </c>
      <c r="H106" s="10">
        <v>81</v>
      </c>
      <c r="I106" s="10">
        <v>46.1</v>
      </c>
      <c r="J106" s="10">
        <v>50</v>
      </c>
      <c r="K106">
        <v>66</v>
      </c>
      <c r="L106">
        <v>59.5</v>
      </c>
      <c r="M106">
        <v>88.5</v>
      </c>
      <c r="N106" t="s">
        <v>70</v>
      </c>
      <c r="O106" t="str">
        <f>_xlfn.XLOOKUP(A106,'[1]Dataset ny'!$B$2:$B$291,'[1]Dataset ny'!$BK$2:$BK$291)</f>
        <v>Skåne län</v>
      </c>
    </row>
    <row r="107" spans="1:15" ht="17.25">
      <c r="A107" s="9" t="s">
        <v>163</v>
      </c>
      <c r="B107" s="10">
        <v>755.29</v>
      </c>
      <c r="C107" s="53">
        <v>24099</v>
      </c>
      <c r="D107" s="11">
        <v>31.9</v>
      </c>
      <c r="E107" s="11">
        <v>0.64260747990213207</v>
      </c>
      <c r="F107" s="10">
        <v>2053</v>
      </c>
      <c r="G107" s="10">
        <v>0.86344279360272547</v>
      </c>
      <c r="H107" s="10">
        <v>136</v>
      </c>
      <c r="I107" s="10">
        <v>51.2</v>
      </c>
      <c r="J107" s="10">
        <v>36.799999999999997</v>
      </c>
      <c r="K107">
        <v>61.5</v>
      </c>
      <c r="L107">
        <v>59</v>
      </c>
      <c r="M107">
        <v>95.2</v>
      </c>
      <c r="N107" t="s">
        <v>155</v>
      </c>
      <c r="O107" t="str">
        <f>_xlfn.XLOOKUP(A107,'[1]Dataset ny'!$B$2:$B$291,'[1]Dataset ny'!$BK$2:$BK$291)</f>
        <v>Värmlands län</v>
      </c>
    </row>
    <row r="108" spans="1:15" ht="17.25">
      <c r="A108" s="9" t="s">
        <v>149</v>
      </c>
      <c r="B108" s="10">
        <v>6154.45</v>
      </c>
      <c r="C108" s="53">
        <v>15352</v>
      </c>
      <c r="D108" s="11">
        <v>2.5</v>
      </c>
      <c r="E108" s="11">
        <v>0.84600452927855052</v>
      </c>
      <c r="F108" s="10">
        <v>1487</v>
      </c>
      <c r="G108" s="10">
        <v>0.6706155034766933</v>
      </c>
      <c r="H108" s="10">
        <v>225</v>
      </c>
      <c r="I108" s="10">
        <v>76.45</v>
      </c>
      <c r="J108" s="10">
        <v>20.799999999999997</v>
      </c>
      <c r="K108">
        <v>45.4</v>
      </c>
      <c r="L108">
        <v>84.75</v>
      </c>
      <c r="M108">
        <v>97.45</v>
      </c>
      <c r="N108" t="s">
        <v>104</v>
      </c>
      <c r="O108" t="str">
        <f>_xlfn.XLOOKUP(A108,'[1]Dataset ny'!$B$2:$B$291,'[1]Dataset ny'!$BK$2:$BK$291)</f>
        <v>Jämtlands län</v>
      </c>
    </row>
    <row r="109" spans="1:15" ht="17.25">
      <c r="A109" s="9" t="s">
        <v>142</v>
      </c>
      <c r="B109" s="10">
        <v>203.7</v>
      </c>
      <c r="C109" s="53">
        <v>22144</v>
      </c>
      <c r="D109" s="11">
        <v>108.7</v>
      </c>
      <c r="E109" s="11">
        <v>0.96847338426094332</v>
      </c>
      <c r="F109" s="10">
        <v>3521</v>
      </c>
      <c r="G109" s="10">
        <v>0.69991570665917391</v>
      </c>
      <c r="H109" s="10">
        <v>197</v>
      </c>
      <c r="I109" s="10">
        <v>52</v>
      </c>
      <c r="J109" s="10">
        <v>39.6</v>
      </c>
      <c r="K109">
        <v>55.9</v>
      </c>
      <c r="L109">
        <v>64.400000000000006</v>
      </c>
      <c r="M109">
        <v>92.5</v>
      </c>
      <c r="N109" t="s">
        <v>104</v>
      </c>
      <c r="O109" t="str">
        <f>_xlfn.XLOOKUP(A109,'[1]Dataset ny'!$B$2:$B$291,'[1]Dataset ny'!$BK$2:$BK$291)</f>
        <v>Örebro län</v>
      </c>
    </row>
    <row r="110" spans="1:15" ht="17.25">
      <c r="A110" s="9" t="s">
        <v>58</v>
      </c>
      <c r="B110" s="10">
        <v>606.58000000000004</v>
      </c>
      <c r="C110" s="53">
        <v>85301</v>
      </c>
      <c r="D110" s="11">
        <v>140.6</v>
      </c>
      <c r="E110" s="11">
        <v>0.87732701088865461</v>
      </c>
      <c r="F110" s="10">
        <v>8433</v>
      </c>
      <c r="G110" s="10">
        <v>0.63725109165314009</v>
      </c>
      <c r="H110" s="10">
        <v>79</v>
      </c>
      <c r="I110" s="10">
        <v>71.3</v>
      </c>
      <c r="J110" s="10">
        <v>27.299999999999997</v>
      </c>
      <c r="K110">
        <v>49.55</v>
      </c>
      <c r="L110">
        <v>79.2</v>
      </c>
      <c r="M110">
        <v>98.050000000000011</v>
      </c>
      <c r="N110" t="s">
        <v>26</v>
      </c>
      <c r="O110" t="str">
        <f>_xlfn.XLOOKUP(A110,'[1]Dataset ny'!$B$2:$B$291,'[1]Dataset ny'!$BK$2:$BK$291)</f>
        <v>Hallands län</v>
      </c>
    </row>
    <row r="111" spans="1:15" ht="17.25">
      <c r="A111" s="9" t="s">
        <v>220</v>
      </c>
      <c r="B111" s="10">
        <v>202.61</v>
      </c>
      <c r="C111" s="53">
        <v>8787</v>
      </c>
      <c r="D111" s="11">
        <v>43.4</v>
      </c>
      <c r="E111" s="11">
        <v>0.75530263838592859</v>
      </c>
      <c r="F111" s="10">
        <v>1159</v>
      </c>
      <c r="G111" s="10">
        <v>0.73595787362086262</v>
      </c>
      <c r="H111" s="10">
        <v>35</v>
      </c>
      <c r="I111" s="10">
        <v>62.2</v>
      </c>
      <c r="J111" s="10">
        <v>35.9</v>
      </c>
      <c r="K111">
        <v>55.3</v>
      </c>
      <c r="L111">
        <v>72.5</v>
      </c>
      <c r="M111">
        <v>97.1</v>
      </c>
      <c r="N111" t="s">
        <v>195</v>
      </c>
      <c r="O111" t="str">
        <f>_xlfn.XLOOKUP(A111,'[1]Dataset ny'!$B$2:$B$291,'[1]Dataset ny'!$BK$2:$BK$291)</f>
        <v>Västmanlands län</v>
      </c>
    </row>
    <row r="112" spans="1:15" ht="17.25">
      <c r="A112" s="9" t="s">
        <v>67</v>
      </c>
      <c r="B112" s="10">
        <v>362.49</v>
      </c>
      <c r="C112" s="53">
        <v>48271</v>
      </c>
      <c r="D112" s="11">
        <v>133.19999999999999</v>
      </c>
      <c r="E112" s="11">
        <v>0.89536661219756464</v>
      </c>
      <c r="F112" s="10">
        <v>8919</v>
      </c>
      <c r="G112" s="10">
        <v>0.77857713828936848</v>
      </c>
      <c r="H112" s="10">
        <v>33</v>
      </c>
      <c r="I112" s="10">
        <v>57.8</v>
      </c>
      <c r="J112" s="10">
        <v>37.5</v>
      </c>
      <c r="K112">
        <v>58.4</v>
      </c>
      <c r="L112">
        <v>75.099999999999994</v>
      </c>
      <c r="M112">
        <v>95.9</v>
      </c>
      <c r="N112" t="s">
        <v>26</v>
      </c>
      <c r="O112" t="str">
        <f>_xlfn.XLOOKUP(A112,'[1]Dataset ny'!$B$2:$B$291,'[1]Dataset ny'!$BK$2:$BK$291)</f>
        <v>Västra Götalands län</v>
      </c>
    </row>
    <row r="113" spans="1:15" ht="17.25">
      <c r="A113" s="9" t="s">
        <v>53</v>
      </c>
      <c r="B113" s="10">
        <v>152.44999999999999</v>
      </c>
      <c r="C113" s="53">
        <v>32341</v>
      </c>
      <c r="D113" s="11">
        <v>212.1</v>
      </c>
      <c r="E113" s="11">
        <v>0.97013414325487235</v>
      </c>
      <c r="F113" s="10">
        <v>4182</v>
      </c>
      <c r="G113" s="10">
        <v>0.55432652803236204</v>
      </c>
      <c r="H113" s="10">
        <v>3</v>
      </c>
      <c r="I113" s="10">
        <v>70.45</v>
      </c>
      <c r="J113" s="10">
        <v>28.1</v>
      </c>
      <c r="K113">
        <v>45.7</v>
      </c>
      <c r="L113">
        <v>82.4</v>
      </c>
      <c r="M113">
        <v>97.3</v>
      </c>
      <c r="N113" t="s">
        <v>26</v>
      </c>
      <c r="O113" t="str">
        <f>_xlfn.XLOOKUP(A113,'[1]Dataset ny'!$B$2:$B$291,'[1]Dataset ny'!$BK$2:$BK$291)</f>
        <v>Skåne län</v>
      </c>
    </row>
    <row r="114" spans="1:15" ht="17.25">
      <c r="A114" s="9" t="s">
        <v>164</v>
      </c>
      <c r="B114" s="10">
        <v>604.32000000000005</v>
      </c>
      <c r="C114" s="53">
        <v>26133</v>
      </c>
      <c r="D114" s="11">
        <v>43.2</v>
      </c>
      <c r="E114" s="11">
        <v>0.77865019850022066</v>
      </c>
      <c r="F114" s="10">
        <v>3892</v>
      </c>
      <c r="G114" s="10">
        <v>1.0322906155398588</v>
      </c>
      <c r="H114" s="10">
        <v>130</v>
      </c>
      <c r="I114" s="10">
        <v>48</v>
      </c>
      <c r="J114" s="10">
        <v>37.75</v>
      </c>
      <c r="K114">
        <v>54.95</v>
      </c>
      <c r="L114">
        <v>58.400000000000006</v>
      </c>
      <c r="M114">
        <v>91.199999999999989</v>
      </c>
      <c r="N114" t="s">
        <v>155</v>
      </c>
      <c r="O114" t="str">
        <f>_xlfn.XLOOKUP(A114,'[1]Dataset ny'!$B$2:$B$291,'[1]Dataset ny'!$BK$2:$BK$291)</f>
        <v>Västmanlands län</v>
      </c>
    </row>
    <row r="115" spans="1:15" ht="17.25">
      <c r="A115" s="9" t="s">
        <v>134</v>
      </c>
      <c r="B115" s="10">
        <v>882.59</v>
      </c>
      <c r="C115" s="53">
        <v>26319</v>
      </c>
      <c r="D115" s="11">
        <v>29.8</v>
      </c>
      <c r="E115" s="11">
        <v>0.70890555227904617</v>
      </c>
      <c r="F115" s="10">
        <v>2354</v>
      </c>
      <c r="G115" s="10">
        <v>0.75133900441083801</v>
      </c>
      <c r="H115" s="10">
        <v>97</v>
      </c>
      <c r="I115" s="10">
        <v>56.6</v>
      </c>
      <c r="J115" s="10">
        <v>46.4</v>
      </c>
      <c r="K115">
        <v>53.9</v>
      </c>
      <c r="L115">
        <v>67</v>
      </c>
      <c r="M115">
        <v>94.3</v>
      </c>
      <c r="N115" t="s">
        <v>104</v>
      </c>
      <c r="O115" t="str">
        <f>_xlfn.XLOOKUP(A115,'[1]Dataset ny'!$B$2:$B$291,'[1]Dataset ny'!$BK$2:$BK$291)</f>
        <v>Hallands län</v>
      </c>
    </row>
    <row r="116" spans="1:15" ht="17.25">
      <c r="A116" s="9" t="s">
        <v>130</v>
      </c>
      <c r="B116" s="10">
        <v>140.22</v>
      </c>
      <c r="C116" s="53">
        <v>46488</v>
      </c>
      <c r="D116" s="11">
        <v>331.5</v>
      </c>
      <c r="E116" s="11">
        <v>0.89586321014892445</v>
      </c>
      <c r="F116" s="10">
        <v>7176</v>
      </c>
      <c r="G116" s="10">
        <v>0.84633626948020524</v>
      </c>
      <c r="H116" s="10">
        <v>63</v>
      </c>
      <c r="I116" s="10">
        <v>52.150000000000006</v>
      </c>
      <c r="J116" s="10">
        <v>43</v>
      </c>
      <c r="K116">
        <v>66.3</v>
      </c>
      <c r="L116">
        <v>67.699999999999989</v>
      </c>
      <c r="M116">
        <v>92.199999999999989</v>
      </c>
      <c r="N116" t="s">
        <v>104</v>
      </c>
      <c r="O116" t="str">
        <f>_xlfn.XLOOKUP(A116,'[1]Dataset ny'!$B$2:$B$291,'[1]Dataset ny'!$BK$2:$BK$291)</f>
        <v>Skåne län</v>
      </c>
    </row>
    <row r="117" spans="1:15" ht="17.25">
      <c r="A117" s="9" t="s">
        <v>296</v>
      </c>
      <c r="B117" s="10">
        <v>601.91999999999996</v>
      </c>
      <c r="C117" s="53">
        <v>5582</v>
      </c>
      <c r="D117" s="11">
        <v>9.3000000000000007</v>
      </c>
      <c r="E117" s="11">
        <v>0.55443126308443835</v>
      </c>
      <c r="F117" s="10">
        <v>795</v>
      </c>
      <c r="G117" s="10">
        <v>0.95576298701298701</v>
      </c>
      <c r="H117" s="10">
        <v>191</v>
      </c>
      <c r="I117" s="10" t="s">
        <v>269</v>
      </c>
      <c r="J117" s="10" t="s">
        <v>269</v>
      </c>
      <c r="K117" t="s">
        <v>269</v>
      </c>
      <c r="L117" t="s">
        <v>269</v>
      </c>
      <c r="M117" t="s">
        <v>269</v>
      </c>
      <c r="N117" t="s">
        <v>155</v>
      </c>
      <c r="O117" t="str">
        <f>_xlfn.XLOOKUP(A117,'[1]Dataset ny'!$B$2:$B$291,'[1]Dataset ny'!$BK$2:$BK$291)</f>
        <v>Örebro län</v>
      </c>
    </row>
    <row r="118" spans="1:15" ht="17.25">
      <c r="A118" s="9" t="s">
        <v>140</v>
      </c>
      <c r="B118" s="10">
        <v>463.13</v>
      </c>
      <c r="C118" s="53">
        <v>8603</v>
      </c>
      <c r="D118" s="11">
        <v>18.600000000000001</v>
      </c>
      <c r="E118" s="11">
        <v>0.92060085836909877</v>
      </c>
      <c r="F118" s="10">
        <v>901</v>
      </c>
      <c r="G118" s="10">
        <v>0.58768873403019739</v>
      </c>
      <c r="H118" s="10">
        <v>128</v>
      </c>
      <c r="I118" s="10">
        <v>62.4</v>
      </c>
      <c r="J118" s="10">
        <v>32.299999999999997</v>
      </c>
      <c r="K118">
        <v>47.4</v>
      </c>
      <c r="L118">
        <v>78.599999999999994</v>
      </c>
      <c r="M118">
        <v>98.6</v>
      </c>
      <c r="N118" t="s">
        <v>104</v>
      </c>
      <c r="O118" t="str">
        <f>_xlfn.XLOOKUP(A118,'[1]Dataset ny'!$B$2:$B$291,'[1]Dataset ny'!$BK$2:$BK$291)</f>
        <v>Örebro län</v>
      </c>
    </row>
    <row r="119" spans="1:15" ht="17.25">
      <c r="A119" s="9" t="s">
        <v>259</v>
      </c>
      <c r="B119" s="10">
        <v>1221.52</v>
      </c>
      <c r="C119" s="53">
        <v>16012</v>
      </c>
      <c r="D119" s="11">
        <v>13.1</v>
      </c>
      <c r="E119" s="11">
        <v>0.59974554707379146</v>
      </c>
      <c r="F119" s="10">
        <v>1749</v>
      </c>
      <c r="G119" s="10">
        <v>0.92852484674579361</v>
      </c>
      <c r="H119" s="10">
        <v>94</v>
      </c>
      <c r="I119" s="10">
        <v>84</v>
      </c>
      <c r="J119" s="10">
        <v>27.8</v>
      </c>
      <c r="K119">
        <v>49</v>
      </c>
      <c r="L119">
        <v>82.3</v>
      </c>
      <c r="M119">
        <v>98.2</v>
      </c>
      <c r="N119" t="s">
        <v>253</v>
      </c>
      <c r="O119" t="str">
        <f>_xlfn.XLOOKUP(A119,'[1]Dataset ny'!$B$2:$B$291,'[1]Dataset ny'!$BK$2:$BK$291)</f>
        <v>Dalarnas län</v>
      </c>
    </row>
    <row r="120" spans="1:15" ht="17.25">
      <c r="A120" s="9" t="s">
        <v>63</v>
      </c>
      <c r="B120" s="10">
        <v>258.54000000000002</v>
      </c>
      <c r="C120" s="53">
        <v>43399</v>
      </c>
      <c r="D120" s="11">
        <v>167.9</v>
      </c>
      <c r="E120" s="11">
        <v>1.0157319178870627</v>
      </c>
      <c r="F120" s="10">
        <v>4297</v>
      </c>
      <c r="G120" s="10">
        <v>0.50865622423742785</v>
      </c>
      <c r="H120" s="10">
        <v>170</v>
      </c>
      <c r="I120" s="10">
        <v>67.150000000000006</v>
      </c>
      <c r="J120" s="10">
        <v>25.95</v>
      </c>
      <c r="K120">
        <v>45.900000000000006</v>
      </c>
      <c r="L120">
        <v>76.7</v>
      </c>
      <c r="M120">
        <v>97.75</v>
      </c>
      <c r="N120" t="s">
        <v>26</v>
      </c>
      <c r="O120" t="str">
        <f>_xlfn.XLOOKUP(A120,'[1]Dataset ny'!$B$2:$B$291,'[1]Dataset ny'!$BK$2:$BK$291)</f>
        <v>Västra Götalands län</v>
      </c>
    </row>
    <row r="121" spans="1:15" ht="17.25">
      <c r="A121" s="9" t="s">
        <v>116</v>
      </c>
      <c r="B121" s="10">
        <v>412.55</v>
      </c>
      <c r="C121" s="53">
        <v>8574</v>
      </c>
      <c r="D121" s="11">
        <v>20.8</v>
      </c>
      <c r="E121" s="11">
        <v>0.83754512635379053</v>
      </c>
      <c r="F121" s="10">
        <v>845</v>
      </c>
      <c r="G121" s="10">
        <v>0.74849808847624244</v>
      </c>
      <c r="H121" s="10">
        <v>247</v>
      </c>
      <c r="I121" s="10">
        <v>60.15</v>
      </c>
      <c r="J121" s="10">
        <v>42.4</v>
      </c>
      <c r="K121">
        <v>51.25</v>
      </c>
      <c r="L121">
        <v>65.7</v>
      </c>
      <c r="M121">
        <v>90.949999999999989</v>
      </c>
      <c r="N121" t="s">
        <v>104</v>
      </c>
      <c r="O121" t="str">
        <f>_xlfn.XLOOKUP(A121,'[1]Dataset ny'!$B$2:$B$291,'[1]Dataset ny'!$BK$2:$BK$291)</f>
        <v>Kronobergs län</v>
      </c>
    </row>
    <row r="122" spans="1:15" ht="17.25">
      <c r="A122" s="9" t="s">
        <v>44</v>
      </c>
      <c r="B122" s="10">
        <v>30.69</v>
      </c>
      <c r="C122" s="53">
        <v>48162</v>
      </c>
      <c r="D122" s="11">
        <v>1569.3</v>
      </c>
      <c r="E122" s="11">
        <v>0.89503957783641175</v>
      </c>
      <c r="F122" s="10">
        <v>5636</v>
      </c>
      <c r="G122" s="10">
        <v>0.52945517690471022</v>
      </c>
      <c r="H122" s="10">
        <v>105</v>
      </c>
      <c r="I122" s="10">
        <v>74.400000000000006</v>
      </c>
      <c r="J122" s="10">
        <v>44.2</v>
      </c>
      <c r="K122">
        <v>49.6</v>
      </c>
      <c r="L122">
        <v>86.6</v>
      </c>
      <c r="M122">
        <v>98.1</v>
      </c>
      <c r="N122" t="s">
        <v>26</v>
      </c>
      <c r="O122" t="str">
        <f>_xlfn.XLOOKUP(A122,'[1]Dataset ny'!$B$2:$B$291,'[1]Dataset ny'!$BK$2:$BK$291)</f>
        <v>Stockholms län</v>
      </c>
    </row>
    <row r="123" spans="1:15" ht="17.25">
      <c r="A123" s="9" t="s">
        <v>182</v>
      </c>
      <c r="B123" s="10">
        <v>698.6</v>
      </c>
      <c r="C123" s="53">
        <v>40460</v>
      </c>
      <c r="D123" s="11">
        <v>57.9</v>
      </c>
      <c r="E123" s="11">
        <v>0.77628699758148112</v>
      </c>
      <c r="F123" s="10">
        <v>5026</v>
      </c>
      <c r="G123" s="10">
        <v>0.9592555831265509</v>
      </c>
      <c r="H123" s="10">
        <v>226</v>
      </c>
      <c r="I123" s="10">
        <v>50.5</v>
      </c>
      <c r="J123" s="10">
        <v>36</v>
      </c>
      <c r="K123">
        <v>56.9</v>
      </c>
      <c r="L123">
        <v>76.900000000000006</v>
      </c>
      <c r="M123">
        <v>98</v>
      </c>
      <c r="N123" t="s">
        <v>171</v>
      </c>
      <c r="O123" t="str">
        <f>_xlfn.XLOOKUP(A123,'[1]Dataset ny'!$B$2:$B$291,'[1]Dataset ny'!$BK$2:$BK$291)</f>
        <v>Västra Götalands län</v>
      </c>
    </row>
    <row r="124" spans="1:15" ht="17.25">
      <c r="A124" s="9" t="s">
        <v>65</v>
      </c>
      <c r="B124" s="10">
        <v>315.61</v>
      </c>
      <c r="C124" s="53">
        <v>14509</v>
      </c>
      <c r="D124" s="11">
        <v>46</v>
      </c>
      <c r="E124" s="11">
        <v>0.87657122905027929</v>
      </c>
      <c r="F124" s="10">
        <v>1642</v>
      </c>
      <c r="G124" s="10">
        <v>0.5898115840893231</v>
      </c>
      <c r="H124" s="10">
        <v>108</v>
      </c>
      <c r="I124" s="10">
        <v>41.8</v>
      </c>
      <c r="J124" s="10">
        <v>24.8</v>
      </c>
      <c r="K124">
        <v>42.4</v>
      </c>
      <c r="L124">
        <v>46</v>
      </c>
      <c r="M124">
        <v>94.4</v>
      </c>
      <c r="N124" t="s">
        <v>26</v>
      </c>
      <c r="O124" t="str">
        <f>_xlfn.XLOOKUP(A124,'[1]Dataset ny'!$B$2:$B$291,'[1]Dataset ny'!$BK$2:$BK$291)</f>
        <v>Västra Götalands län</v>
      </c>
    </row>
    <row r="125" spans="1:15" ht="17.25">
      <c r="A125" s="9" t="s">
        <v>298</v>
      </c>
      <c r="B125" s="10">
        <v>1377.5</v>
      </c>
      <c r="C125" s="53">
        <v>23601</v>
      </c>
      <c r="D125" s="11">
        <v>17.100000000000001</v>
      </c>
      <c r="E125" s="11">
        <v>0.72984521887759957</v>
      </c>
      <c r="F125" s="10">
        <v>2505</v>
      </c>
      <c r="G125" s="10">
        <v>0.95595281975672686</v>
      </c>
      <c r="H125" s="10">
        <v>119</v>
      </c>
      <c r="I125" s="10" t="s">
        <v>269</v>
      </c>
      <c r="J125" s="10" t="s">
        <v>269</v>
      </c>
      <c r="K125" t="s">
        <v>269</v>
      </c>
      <c r="L125" t="s">
        <v>269</v>
      </c>
      <c r="M125" t="s">
        <v>269</v>
      </c>
      <c r="N125" t="s">
        <v>155</v>
      </c>
      <c r="O125" t="str">
        <f>_xlfn.XLOOKUP(A125,'[1]Dataset ny'!$B$2:$B$291,'[1]Dataset ny'!$BK$2:$BK$291)</f>
        <v>Örebro län</v>
      </c>
    </row>
    <row r="126" spans="1:15" ht="17.25">
      <c r="A126" s="9" t="s">
        <v>74</v>
      </c>
      <c r="B126" s="10">
        <v>1427.81</v>
      </c>
      <c r="C126" s="53">
        <v>165527</v>
      </c>
      <c r="D126" s="11">
        <v>115.9</v>
      </c>
      <c r="E126" s="11">
        <v>1.1821932179881571</v>
      </c>
      <c r="F126" s="10">
        <v>22417</v>
      </c>
      <c r="G126" s="10">
        <v>1.1312814303189058</v>
      </c>
      <c r="H126" s="10">
        <v>39</v>
      </c>
      <c r="I126" s="10">
        <v>62.35</v>
      </c>
      <c r="J126" s="10">
        <v>44.8</v>
      </c>
      <c r="K126">
        <v>60.05</v>
      </c>
      <c r="L126">
        <v>68.3</v>
      </c>
      <c r="M126">
        <v>94.05</v>
      </c>
      <c r="N126" t="s">
        <v>70</v>
      </c>
      <c r="O126" t="str">
        <f>_xlfn.XLOOKUP(A126,'[1]Dataset ny'!$B$2:$B$291,'[1]Dataset ny'!$BK$2:$BK$291)</f>
        <v>Östergötlands län</v>
      </c>
    </row>
    <row r="127" spans="1:15" ht="17.25">
      <c r="A127" s="9" t="s">
        <v>301</v>
      </c>
      <c r="B127" s="10">
        <v>1747.87</v>
      </c>
      <c r="C127" s="53">
        <v>28433</v>
      </c>
      <c r="D127" s="11">
        <v>16.3</v>
      </c>
      <c r="E127" s="11">
        <v>0.73339742049186907</v>
      </c>
      <c r="F127" s="10">
        <v>2146</v>
      </c>
      <c r="G127" s="10">
        <v>0.9793537439015767</v>
      </c>
      <c r="H127" s="10">
        <v>261</v>
      </c>
      <c r="I127" s="10" t="s">
        <v>269</v>
      </c>
      <c r="J127" s="10" t="s">
        <v>269</v>
      </c>
      <c r="K127" t="s">
        <v>269</v>
      </c>
      <c r="L127" t="s">
        <v>269</v>
      </c>
      <c r="M127" t="s">
        <v>269</v>
      </c>
      <c r="N127" t="s">
        <v>171</v>
      </c>
      <c r="O127" t="str">
        <f>_xlfn.XLOOKUP(A127,'[1]Dataset ny'!$B$2:$B$291,'[1]Dataset ny'!$BK$2:$BK$291)</f>
        <v>Kronobergs län</v>
      </c>
    </row>
    <row r="128" spans="1:15" ht="17.25">
      <c r="A128" s="9" t="s">
        <v>238</v>
      </c>
      <c r="B128" s="10">
        <v>5256.4</v>
      </c>
      <c r="C128" s="53">
        <v>18804</v>
      </c>
      <c r="D128" s="11">
        <v>3.6</v>
      </c>
      <c r="E128" s="11">
        <v>0.62986796848995907</v>
      </c>
      <c r="F128" s="10">
        <v>950</v>
      </c>
      <c r="G128" s="10">
        <v>0.92730356133408709</v>
      </c>
      <c r="H128" s="10">
        <v>169</v>
      </c>
      <c r="I128" s="10">
        <v>59.7</v>
      </c>
      <c r="J128" s="10">
        <v>39.5</v>
      </c>
      <c r="K128">
        <v>53.3</v>
      </c>
      <c r="L128">
        <v>71.599999999999994</v>
      </c>
      <c r="M128">
        <v>98.1</v>
      </c>
      <c r="N128" t="s">
        <v>229</v>
      </c>
      <c r="O128" t="str">
        <f>_xlfn.XLOOKUP(A128,'[1]Dataset ny'!$B$2:$B$291,'[1]Dataset ny'!$BK$2:$BK$291)</f>
        <v>Gävleborgs län</v>
      </c>
    </row>
    <row r="129" spans="1:15" ht="17.25">
      <c r="A129" s="9" t="s">
        <v>322</v>
      </c>
      <c r="B129" s="10">
        <v>575.5</v>
      </c>
      <c r="C129" s="53">
        <v>4604</v>
      </c>
      <c r="D129" s="11">
        <v>8</v>
      </c>
      <c r="E129" s="11">
        <v>0.48274478330658105</v>
      </c>
      <c r="F129" s="10">
        <v>420</v>
      </c>
      <c r="G129" s="10">
        <v>0.86298459904407865</v>
      </c>
      <c r="H129" s="10">
        <v>271</v>
      </c>
      <c r="I129" s="10" t="s">
        <v>269</v>
      </c>
      <c r="J129" s="10" t="s">
        <v>269</v>
      </c>
      <c r="K129" t="s">
        <v>269</v>
      </c>
      <c r="L129" t="s">
        <v>269</v>
      </c>
      <c r="M129" t="s">
        <v>269</v>
      </c>
      <c r="N129" t="s">
        <v>195</v>
      </c>
      <c r="O129" t="str">
        <f>_xlfn.XLOOKUP(A129,'[1]Dataset ny'!$B$2:$B$291,'[1]Dataset ny'!$BK$2:$BK$291)</f>
        <v>Örebro län</v>
      </c>
    </row>
    <row r="130" spans="1:15" ht="17.25">
      <c r="A130" s="9" t="s">
        <v>54</v>
      </c>
      <c r="B130" s="10">
        <v>55.49</v>
      </c>
      <c r="C130" s="53">
        <v>24638</v>
      </c>
      <c r="D130" s="11">
        <v>444</v>
      </c>
      <c r="E130" s="11">
        <v>0.86799514464899874</v>
      </c>
      <c r="F130" s="10">
        <v>4015</v>
      </c>
      <c r="G130" s="10">
        <v>0.56924159774766847</v>
      </c>
      <c r="H130" s="10">
        <v>7</v>
      </c>
      <c r="I130" s="10">
        <v>74.550000000000011</v>
      </c>
      <c r="J130" s="10">
        <v>32.15</v>
      </c>
      <c r="K130">
        <v>52.45</v>
      </c>
      <c r="L130">
        <v>90.85</v>
      </c>
      <c r="M130">
        <v>99.15</v>
      </c>
      <c r="N130" t="s">
        <v>26</v>
      </c>
      <c r="O130" t="str">
        <f>_xlfn.XLOOKUP(A130,'[1]Dataset ny'!$B$2:$B$291,'[1]Dataset ny'!$BK$2:$BK$291)</f>
        <v>Skåne län</v>
      </c>
    </row>
    <row r="131" spans="1:15" ht="17.25">
      <c r="A131" s="9" t="s">
        <v>188</v>
      </c>
      <c r="B131" s="10">
        <v>1490.34</v>
      </c>
      <c r="C131" s="53">
        <v>26497</v>
      </c>
      <c r="D131" s="11">
        <v>17.8</v>
      </c>
      <c r="E131" s="11">
        <v>0.75617391304347814</v>
      </c>
      <c r="F131" s="10">
        <v>3028</v>
      </c>
      <c r="G131" s="10">
        <v>1.0812407680945346</v>
      </c>
      <c r="H131" s="10">
        <v>61</v>
      </c>
      <c r="I131" s="10">
        <v>45.55</v>
      </c>
      <c r="J131" s="10">
        <v>40.4</v>
      </c>
      <c r="K131">
        <v>60.8</v>
      </c>
      <c r="L131">
        <v>66.75</v>
      </c>
      <c r="M131">
        <v>95.8</v>
      </c>
      <c r="N131" t="s">
        <v>171</v>
      </c>
      <c r="O131" t="str">
        <f>_xlfn.XLOOKUP(A131,'[1]Dataset ny'!$B$2:$B$291,'[1]Dataset ny'!$BK$2:$BK$291)</f>
        <v>Dalarnas län</v>
      </c>
    </row>
    <row r="132" spans="1:15" ht="17.25">
      <c r="A132" s="9" t="s">
        <v>101</v>
      </c>
      <c r="B132" s="10">
        <v>2088.39</v>
      </c>
      <c r="C132" s="53">
        <v>78867</v>
      </c>
      <c r="D132" s="11">
        <v>37.799999999999997</v>
      </c>
      <c r="E132" s="11">
        <v>0.89140257095583564</v>
      </c>
      <c r="F132" s="10">
        <v>8999</v>
      </c>
      <c r="G132" s="10">
        <v>1.1227724273906119</v>
      </c>
      <c r="H132" s="10">
        <v>57</v>
      </c>
      <c r="I132" s="10">
        <v>59.4</v>
      </c>
      <c r="J132" s="10">
        <v>36.5</v>
      </c>
      <c r="K132">
        <v>55.8</v>
      </c>
      <c r="L132">
        <v>64.099999999999994</v>
      </c>
      <c r="M132">
        <v>97.050000000000011</v>
      </c>
      <c r="N132" t="s">
        <v>70</v>
      </c>
      <c r="O132" t="str">
        <f>_xlfn.XLOOKUP(A132,'[1]Dataset ny'!$B$2:$B$291,'[1]Dataset ny'!$BK$2:$BK$291)</f>
        <v>Norrbottens län</v>
      </c>
    </row>
    <row r="133" spans="1:15" ht="17.25">
      <c r="A133" s="9" t="s">
        <v>82</v>
      </c>
      <c r="B133" s="10">
        <v>426.84</v>
      </c>
      <c r="C133" s="53">
        <v>127376</v>
      </c>
      <c r="D133" s="11">
        <v>298.39999999999998</v>
      </c>
      <c r="E133" s="11">
        <v>1.3051619310612117</v>
      </c>
      <c r="F133" s="10">
        <v>41666</v>
      </c>
      <c r="G133" s="10">
        <v>1.3160161133490762</v>
      </c>
      <c r="H133" s="10">
        <v>29</v>
      </c>
      <c r="I133" s="10">
        <v>63.65</v>
      </c>
      <c r="J133" s="10">
        <v>49.55</v>
      </c>
      <c r="K133">
        <v>65.25</v>
      </c>
      <c r="L133">
        <v>72.25</v>
      </c>
      <c r="M133">
        <v>96.300000000000011</v>
      </c>
      <c r="N133" t="s">
        <v>70</v>
      </c>
      <c r="O133" t="str">
        <f>_xlfn.XLOOKUP(A133,'[1]Dataset ny'!$B$2:$B$291,'[1]Dataset ny'!$BK$2:$BK$291)</f>
        <v>Skåne län</v>
      </c>
    </row>
    <row r="134" spans="1:15" ht="17.25">
      <c r="A134" s="9" t="s">
        <v>248</v>
      </c>
      <c r="B134" s="10">
        <v>5518.14</v>
      </c>
      <c r="C134" s="53">
        <v>12264</v>
      </c>
      <c r="D134" s="11">
        <v>2.2000000000000002</v>
      </c>
      <c r="E134" s="11">
        <v>0.7767790262172285</v>
      </c>
      <c r="F134" s="10">
        <v>887</v>
      </c>
      <c r="G134" s="10">
        <v>1.0557306352628959</v>
      </c>
      <c r="H134" s="10">
        <v>279</v>
      </c>
      <c r="I134" s="10">
        <v>61.1</v>
      </c>
      <c r="J134" s="10">
        <v>34</v>
      </c>
      <c r="K134">
        <v>64.3</v>
      </c>
      <c r="L134">
        <v>83.2</v>
      </c>
      <c r="M134">
        <v>99.7</v>
      </c>
      <c r="N134" t="s">
        <v>229</v>
      </c>
      <c r="O134" t="str">
        <f>_xlfn.XLOOKUP(A134,'[1]Dataset ny'!$B$2:$B$291,'[1]Dataset ny'!$BK$2:$BK$291)</f>
        <v>Västerbottens län</v>
      </c>
    </row>
    <row r="135" spans="1:15" ht="17.25">
      <c r="A135" s="9" t="s">
        <v>233</v>
      </c>
      <c r="B135" s="10">
        <v>208.44</v>
      </c>
      <c r="C135" s="53">
        <v>14266</v>
      </c>
      <c r="D135" s="11">
        <v>68.400000000000006</v>
      </c>
      <c r="E135" s="11">
        <v>0.53415981673628887</v>
      </c>
      <c r="F135" s="10">
        <v>1470</v>
      </c>
      <c r="G135" s="10">
        <v>0.94402156676181415</v>
      </c>
      <c r="H135" s="10">
        <v>80</v>
      </c>
      <c r="I135" s="10">
        <v>62.400000000000006</v>
      </c>
      <c r="J135" s="10">
        <v>43.8</v>
      </c>
      <c r="K135">
        <v>51.5</v>
      </c>
      <c r="L135">
        <v>65.8</v>
      </c>
      <c r="M135">
        <v>92.25</v>
      </c>
      <c r="N135" t="s">
        <v>229</v>
      </c>
      <c r="O135" t="str">
        <f>_xlfn.XLOOKUP(A135,'[1]Dataset ny'!$B$2:$B$291,'[1]Dataset ny'!$BK$2:$BK$291)</f>
        <v>Västra Götalands län</v>
      </c>
    </row>
    <row r="136" spans="1:15" ht="17.25">
      <c r="A136" s="9" t="s">
        <v>20</v>
      </c>
      <c r="B136" s="10">
        <v>156.94999999999999</v>
      </c>
      <c r="C136" s="53">
        <v>351749</v>
      </c>
      <c r="D136" s="11">
        <v>2241.1999999999998</v>
      </c>
      <c r="E136" s="11">
        <v>1.2400494186850572</v>
      </c>
      <c r="F136" s="10">
        <v>77782</v>
      </c>
      <c r="G136" s="10">
        <v>1.2413104150147038</v>
      </c>
      <c r="H136" s="10">
        <v>8</v>
      </c>
      <c r="I136" s="10">
        <v>44.5</v>
      </c>
      <c r="J136" s="10">
        <v>46.4</v>
      </c>
      <c r="K136">
        <v>64.8</v>
      </c>
      <c r="L136">
        <v>56.5</v>
      </c>
      <c r="M136">
        <v>89</v>
      </c>
      <c r="N136" t="s">
        <v>21</v>
      </c>
      <c r="O136" t="str">
        <f>_xlfn.XLOOKUP(A136,'[1]Dataset ny'!$B$2:$B$291,'[1]Dataset ny'!$BK$2:$BK$291)</f>
        <v>Skåne län</v>
      </c>
    </row>
    <row r="137" spans="1:15" ht="17.25">
      <c r="A137" s="9" t="s">
        <v>258</v>
      </c>
      <c r="B137" s="10">
        <v>4085.01</v>
      </c>
      <c r="C137" s="53">
        <v>10218</v>
      </c>
      <c r="D137" s="11">
        <v>2.5</v>
      </c>
      <c r="E137" s="11">
        <v>0.62834775442933655</v>
      </c>
      <c r="F137" s="10">
        <v>766</v>
      </c>
      <c r="G137" s="10">
        <v>1.023550019462826</v>
      </c>
      <c r="H137" s="10">
        <v>221</v>
      </c>
      <c r="I137" s="10">
        <v>69.3</v>
      </c>
      <c r="J137" s="10">
        <v>33.6</v>
      </c>
      <c r="K137">
        <v>57.2</v>
      </c>
      <c r="L137">
        <v>82.9</v>
      </c>
      <c r="M137">
        <v>98.1</v>
      </c>
      <c r="N137" t="s">
        <v>253</v>
      </c>
      <c r="O137" t="str">
        <f>_xlfn.XLOOKUP(A137,'[1]Dataset ny'!$B$2:$B$291,'[1]Dataset ny'!$BK$2:$BK$291)</f>
        <v>Dalarnas län</v>
      </c>
    </row>
    <row r="138" spans="1:15" ht="17.25">
      <c r="A138" s="9" t="s">
        <v>246</v>
      </c>
      <c r="B138" s="10">
        <v>1598.21</v>
      </c>
      <c r="C138" s="53">
        <v>3034</v>
      </c>
      <c r="D138" s="11">
        <v>1.9</v>
      </c>
      <c r="E138" s="11">
        <v>0.66941580756013741</v>
      </c>
      <c r="F138" s="10">
        <v>258</v>
      </c>
      <c r="G138" s="10">
        <v>0.92832764505119458</v>
      </c>
      <c r="H138" s="10">
        <v>266</v>
      </c>
      <c r="I138" s="10">
        <v>58.7</v>
      </c>
      <c r="J138" s="10">
        <v>35.799999999999997</v>
      </c>
      <c r="K138">
        <v>50.9</v>
      </c>
      <c r="L138">
        <v>72.2</v>
      </c>
      <c r="M138">
        <v>98.4</v>
      </c>
      <c r="N138" t="s">
        <v>229</v>
      </c>
      <c r="O138" t="str">
        <f>_xlfn.XLOOKUP(A138,'[1]Dataset ny'!$B$2:$B$291,'[1]Dataset ny'!$BK$2:$BK$291)</f>
        <v>Västerbottens län</v>
      </c>
    </row>
    <row r="139" spans="1:15" ht="17.25">
      <c r="A139" s="9" t="s">
        <v>181</v>
      </c>
      <c r="B139" s="10">
        <v>602.4</v>
      </c>
      <c r="C139" s="53">
        <v>24723</v>
      </c>
      <c r="D139" s="11">
        <v>41</v>
      </c>
      <c r="E139" s="11">
        <v>0.68773070838460193</v>
      </c>
      <c r="F139" s="10">
        <v>2334</v>
      </c>
      <c r="G139" s="10">
        <v>0.85887268696171226</v>
      </c>
      <c r="H139" s="10">
        <v>237</v>
      </c>
      <c r="I139" s="10">
        <v>57</v>
      </c>
      <c r="J139" s="10">
        <v>42.4</v>
      </c>
      <c r="K139">
        <v>55.9</v>
      </c>
      <c r="L139">
        <v>64.2</v>
      </c>
      <c r="M139">
        <v>97.6</v>
      </c>
      <c r="N139" t="s">
        <v>171</v>
      </c>
      <c r="O139" t="str">
        <f>_xlfn.XLOOKUP(A139,'[1]Dataset ny'!$B$2:$B$291,'[1]Dataset ny'!$BK$2:$BK$291)</f>
        <v>Västra Götalands län</v>
      </c>
    </row>
    <row r="140" spans="1:15" ht="17.25">
      <c r="A140" s="9" t="s">
        <v>284</v>
      </c>
      <c r="B140" s="10">
        <v>929.2</v>
      </c>
      <c r="C140" s="53">
        <v>35201</v>
      </c>
      <c r="D140" s="11">
        <v>37.9</v>
      </c>
      <c r="E140" s="11">
        <v>0.79271633812228548</v>
      </c>
      <c r="F140" s="10">
        <v>2661</v>
      </c>
      <c r="G140" s="10">
        <v>0.71644763042612503</v>
      </c>
      <c r="H140" s="10">
        <v>153</v>
      </c>
      <c r="I140" s="10" t="s">
        <v>269</v>
      </c>
      <c r="J140" s="10" t="s">
        <v>269</v>
      </c>
      <c r="K140" t="s">
        <v>269</v>
      </c>
      <c r="L140" t="s">
        <v>269</v>
      </c>
      <c r="M140" t="s">
        <v>269</v>
      </c>
      <c r="N140" t="s">
        <v>104</v>
      </c>
      <c r="O140" t="str">
        <f>_xlfn.XLOOKUP(A140,'[1]Dataset ny'!$B$2:$B$291,'[1]Dataset ny'!$BK$2:$BK$291)</f>
        <v>Västra Götalands län</v>
      </c>
    </row>
    <row r="141" spans="1:15" ht="17.25">
      <c r="A141" s="9" t="s">
        <v>200</v>
      </c>
      <c r="B141" s="10">
        <v>517.09</v>
      </c>
      <c r="C141" s="53">
        <v>10320</v>
      </c>
      <c r="D141" s="11">
        <v>20</v>
      </c>
      <c r="E141" s="11">
        <v>0.76645247064037225</v>
      </c>
      <c r="F141" s="10">
        <v>2348</v>
      </c>
      <c r="G141" s="10">
        <v>1.2549019607843137</v>
      </c>
      <c r="H141" s="10">
        <v>166</v>
      </c>
      <c r="I141" s="10">
        <v>51.9</v>
      </c>
      <c r="J141" s="10">
        <v>42.55</v>
      </c>
      <c r="K141">
        <v>56.900000000000006</v>
      </c>
      <c r="L141">
        <v>69.599999999999994</v>
      </c>
      <c r="M141">
        <v>88.65</v>
      </c>
      <c r="N141" t="s">
        <v>195</v>
      </c>
      <c r="O141" t="str">
        <f>_xlfn.XLOOKUP(A141,'[1]Dataset ny'!$B$2:$B$291,'[1]Dataset ny'!$BK$2:$BK$291)</f>
        <v>Kronobergs län</v>
      </c>
    </row>
    <row r="142" spans="1:15" ht="17.25">
      <c r="A142" s="9" t="s">
        <v>318</v>
      </c>
      <c r="B142" s="10">
        <v>513.73</v>
      </c>
      <c r="C142" s="53">
        <v>9268</v>
      </c>
      <c r="D142" s="11">
        <v>18</v>
      </c>
      <c r="E142" s="11">
        <v>0.64988713318284441</v>
      </c>
      <c r="F142" s="10">
        <v>753</v>
      </c>
      <c r="G142" s="10">
        <v>0.849338146811071</v>
      </c>
      <c r="H142" s="10">
        <v>206</v>
      </c>
      <c r="I142" s="10" t="s">
        <v>269</v>
      </c>
      <c r="J142" s="10" t="s">
        <v>269</v>
      </c>
      <c r="K142" t="s">
        <v>269</v>
      </c>
      <c r="L142" t="s">
        <v>269</v>
      </c>
      <c r="M142" t="s">
        <v>269</v>
      </c>
      <c r="N142" t="s">
        <v>195</v>
      </c>
      <c r="O142" t="str">
        <f>_xlfn.XLOOKUP(A142,'[1]Dataset ny'!$B$2:$B$291,'[1]Dataset ny'!$BK$2:$BK$291)</f>
        <v>Västra Götalands län</v>
      </c>
    </row>
    <row r="143" spans="1:15" ht="17.25">
      <c r="A143" s="9" t="s">
        <v>112</v>
      </c>
      <c r="B143" s="10">
        <v>546.91999999999996</v>
      </c>
      <c r="C143" s="53">
        <v>28269</v>
      </c>
      <c r="D143" s="11">
        <v>51.7</v>
      </c>
      <c r="E143" s="11">
        <v>0.88944543828264744</v>
      </c>
      <c r="F143" s="10">
        <v>5664</v>
      </c>
      <c r="G143" s="10">
        <v>0.95887995485964173</v>
      </c>
      <c r="H143" s="10">
        <v>274</v>
      </c>
      <c r="I143" s="10">
        <v>58.2</v>
      </c>
      <c r="J143" s="10">
        <v>35.799999999999997</v>
      </c>
      <c r="K143">
        <v>69.400000000000006</v>
      </c>
      <c r="L143">
        <v>70.5</v>
      </c>
      <c r="M143">
        <v>95.6</v>
      </c>
      <c r="N143" t="s">
        <v>104</v>
      </c>
      <c r="O143" t="str">
        <f>_xlfn.XLOOKUP(A143,'[1]Dataset ny'!$B$2:$B$291,'[1]Dataset ny'!$BK$2:$BK$291)</f>
        <v>Östergötlands län</v>
      </c>
    </row>
    <row r="144" spans="1:15" ht="17.25">
      <c r="A144" s="9" t="s">
        <v>263</v>
      </c>
      <c r="B144" s="10">
        <v>2812.47</v>
      </c>
      <c r="C144" s="53">
        <v>20670</v>
      </c>
      <c r="D144" s="11">
        <v>7.3</v>
      </c>
      <c r="E144" s="11">
        <v>0.65184494195688225</v>
      </c>
      <c r="F144" s="10">
        <v>2821</v>
      </c>
      <c r="G144" s="10">
        <v>1.1112686038270729</v>
      </c>
      <c r="H144" s="10">
        <v>202</v>
      </c>
      <c r="I144" s="10">
        <v>63.5</v>
      </c>
      <c r="J144" s="10">
        <v>32.200000000000003</v>
      </c>
      <c r="K144">
        <v>46.8</v>
      </c>
      <c r="L144">
        <v>74.900000000000006</v>
      </c>
      <c r="M144">
        <v>98.9</v>
      </c>
      <c r="N144" t="s">
        <v>253</v>
      </c>
      <c r="O144" t="str">
        <f>_xlfn.XLOOKUP(A144,'[1]Dataset ny'!$B$2:$B$291,'[1]Dataset ny'!$BK$2:$BK$291)</f>
        <v>Dalarnas län</v>
      </c>
    </row>
    <row r="145" spans="1:15" ht="17.25">
      <c r="A145" s="9" t="s">
        <v>156</v>
      </c>
      <c r="B145" s="10">
        <v>983.01</v>
      </c>
      <c r="C145" s="53">
        <v>43674</v>
      </c>
      <c r="D145" s="11">
        <v>44.4</v>
      </c>
      <c r="E145" s="11">
        <v>0.75462476350641172</v>
      </c>
      <c r="F145" s="10">
        <v>2957</v>
      </c>
      <c r="G145" s="10">
        <v>0.78590570719602981</v>
      </c>
      <c r="H145" s="10">
        <v>176</v>
      </c>
      <c r="I145" s="10">
        <v>50</v>
      </c>
      <c r="J145" s="10">
        <v>58.1</v>
      </c>
      <c r="K145">
        <v>64.75</v>
      </c>
      <c r="L145">
        <v>63.45</v>
      </c>
      <c r="M145">
        <v>95.25</v>
      </c>
      <c r="N145" t="s">
        <v>155</v>
      </c>
      <c r="O145" t="str">
        <f>_xlfn.XLOOKUP(A145,'[1]Dataset ny'!$B$2:$B$291,'[1]Dataset ny'!$BK$2:$BK$291)</f>
        <v>Östergötlands län</v>
      </c>
    </row>
    <row r="146" spans="1:15" ht="17.25">
      <c r="A146" s="9" t="s">
        <v>114</v>
      </c>
      <c r="B146" s="10">
        <v>200.12</v>
      </c>
      <c r="C146" s="53">
        <v>7430</v>
      </c>
      <c r="D146" s="11">
        <v>37.1</v>
      </c>
      <c r="E146" s="11">
        <v>0.81888246628131023</v>
      </c>
      <c r="F146" s="10">
        <v>1018</v>
      </c>
      <c r="G146" s="10">
        <v>0.75048409405255878</v>
      </c>
      <c r="H146" s="10">
        <v>216</v>
      </c>
      <c r="I146" s="10">
        <v>62.2</v>
      </c>
      <c r="J146" s="10">
        <v>46.5</v>
      </c>
      <c r="K146">
        <v>42.5</v>
      </c>
      <c r="L146">
        <v>50.7</v>
      </c>
      <c r="M146">
        <v>98.3</v>
      </c>
      <c r="N146" t="s">
        <v>104</v>
      </c>
      <c r="O146" t="str">
        <f>_xlfn.XLOOKUP(A146,'[1]Dataset ny'!$B$2:$B$291,'[1]Dataset ny'!$BK$2:$BK$291)</f>
        <v>Jönköpings län</v>
      </c>
    </row>
    <row r="147" spans="1:15" ht="17.25">
      <c r="A147" s="9" t="s">
        <v>315</v>
      </c>
      <c r="B147" s="10">
        <v>633.99</v>
      </c>
      <c r="C147" s="53">
        <v>10588</v>
      </c>
      <c r="D147" s="11">
        <v>16.7</v>
      </c>
      <c r="E147" s="11">
        <v>0.73082674642170475</v>
      </c>
      <c r="F147" s="10">
        <v>1506</v>
      </c>
      <c r="G147" s="10">
        <v>0.79187412865962958</v>
      </c>
      <c r="H147" s="10">
        <v>92</v>
      </c>
      <c r="I147" s="10" t="s">
        <v>269</v>
      </c>
      <c r="J147" s="10" t="s">
        <v>269</v>
      </c>
      <c r="K147" t="s">
        <v>269</v>
      </c>
      <c r="L147" t="s">
        <v>269</v>
      </c>
      <c r="M147" t="s">
        <v>269</v>
      </c>
      <c r="N147" t="s">
        <v>195</v>
      </c>
      <c r="O147" t="str">
        <f>_xlfn.XLOOKUP(A147,'[1]Dataset ny'!$B$2:$B$291,'[1]Dataset ny'!$BK$2:$BK$291)</f>
        <v>Västra Götalands län</v>
      </c>
    </row>
    <row r="148" spans="1:15" ht="17.25">
      <c r="A148" s="9" t="s">
        <v>295</v>
      </c>
      <c r="B148" s="10">
        <v>141.58000000000001</v>
      </c>
      <c r="C148" s="53">
        <v>3680</v>
      </c>
      <c r="D148" s="11">
        <v>26</v>
      </c>
      <c r="E148" s="11">
        <v>0.59814106068890094</v>
      </c>
      <c r="F148" s="10">
        <v>508</v>
      </c>
      <c r="G148" s="10">
        <v>1.0336081166772353</v>
      </c>
      <c r="H148" s="10">
        <v>217</v>
      </c>
      <c r="I148" s="10" t="s">
        <v>269</v>
      </c>
      <c r="J148" s="10" t="s">
        <v>269</v>
      </c>
      <c r="K148" t="s">
        <v>269</v>
      </c>
      <c r="L148" t="s">
        <v>269</v>
      </c>
      <c r="M148" t="s">
        <v>269</v>
      </c>
      <c r="N148" t="s">
        <v>155</v>
      </c>
      <c r="O148" t="str">
        <f>_xlfn.XLOOKUP(A148,'[1]Dataset ny'!$B$2:$B$291,'[1]Dataset ny'!$BK$2:$BK$291)</f>
        <v>Värmlands län</v>
      </c>
    </row>
    <row r="149" spans="1:15" ht="17.25">
      <c r="A149" s="9" t="s">
        <v>66</v>
      </c>
      <c r="B149" s="10">
        <v>145.88</v>
      </c>
      <c r="C149" s="53">
        <v>69943</v>
      </c>
      <c r="D149" s="11">
        <v>479.5</v>
      </c>
      <c r="E149" s="11">
        <v>1.1045493197278911</v>
      </c>
      <c r="F149" s="10">
        <v>32053</v>
      </c>
      <c r="G149" s="10">
        <v>1.178981147212194</v>
      </c>
      <c r="H149" s="10">
        <v>78</v>
      </c>
      <c r="I149" s="10">
        <v>64.099999999999994</v>
      </c>
      <c r="J149" s="10">
        <v>54.3</v>
      </c>
      <c r="K149">
        <v>65.2</v>
      </c>
      <c r="L149">
        <v>74.599999999999994</v>
      </c>
      <c r="M149">
        <v>95.3</v>
      </c>
      <c r="N149" t="s">
        <v>26</v>
      </c>
      <c r="O149" t="str">
        <f>_xlfn.XLOOKUP(A149,'[1]Dataset ny'!$B$2:$B$291,'[1]Dataset ny'!$BK$2:$BK$291)</f>
        <v>Västra Götalands län</v>
      </c>
    </row>
    <row r="150" spans="1:15" ht="17.25">
      <c r="A150" s="9" t="s">
        <v>312</v>
      </c>
      <c r="B150" s="10">
        <v>598.67999999999995</v>
      </c>
      <c r="C150" s="53">
        <v>13258</v>
      </c>
      <c r="D150" s="11">
        <v>22.1</v>
      </c>
      <c r="E150" s="11">
        <v>0.67099286177806616</v>
      </c>
      <c r="F150" s="10">
        <v>1323</v>
      </c>
      <c r="G150" s="10">
        <v>0.81193638301360882</v>
      </c>
      <c r="H150" s="10">
        <v>86</v>
      </c>
      <c r="I150" s="10" t="s">
        <v>269</v>
      </c>
      <c r="J150" s="10" t="s">
        <v>269</v>
      </c>
      <c r="K150" t="s">
        <v>269</v>
      </c>
      <c r="L150" t="s">
        <v>269</v>
      </c>
      <c r="M150" t="s">
        <v>269</v>
      </c>
      <c r="N150" t="s">
        <v>195</v>
      </c>
      <c r="O150" t="str">
        <f>_xlfn.XLOOKUP(A150,'[1]Dataset ny'!$B$2:$B$291,'[1]Dataset ny'!$BK$2:$BK$291)</f>
        <v>Kalmar län</v>
      </c>
    </row>
    <row r="151" spans="1:15" ht="17.25">
      <c r="A151" s="9" t="s">
        <v>119</v>
      </c>
      <c r="B151" s="10">
        <v>666.36</v>
      </c>
      <c r="C151" s="53">
        <v>15722</v>
      </c>
      <c r="D151" s="11">
        <v>23.6</v>
      </c>
      <c r="E151" s="11">
        <v>0.644426362896664</v>
      </c>
      <c r="F151" s="10">
        <v>1980</v>
      </c>
      <c r="G151" s="10">
        <v>0.75100671140939601</v>
      </c>
      <c r="H151" s="10">
        <v>129</v>
      </c>
      <c r="I151" s="10">
        <v>74.099999999999994</v>
      </c>
      <c r="J151" s="10">
        <v>37.799999999999997</v>
      </c>
      <c r="K151">
        <v>58.5</v>
      </c>
      <c r="L151">
        <v>84.3</v>
      </c>
      <c r="M151">
        <v>98.4</v>
      </c>
      <c r="N151" t="s">
        <v>104</v>
      </c>
      <c r="O151" t="str">
        <f>_xlfn.XLOOKUP(A151,'[1]Dataset ny'!$B$2:$B$291,'[1]Dataset ny'!$BK$2:$BK$291)</f>
        <v>Kalmar län</v>
      </c>
    </row>
    <row r="152" spans="1:15" ht="17.25">
      <c r="A152" s="9" t="s">
        <v>42</v>
      </c>
      <c r="B152" s="10">
        <v>94.93</v>
      </c>
      <c r="C152" s="53">
        <v>108234</v>
      </c>
      <c r="D152" s="11">
        <v>1140.0999999999999</v>
      </c>
      <c r="E152" s="11">
        <v>1.0665815783875772</v>
      </c>
      <c r="F152" s="10">
        <v>21044</v>
      </c>
      <c r="G152" s="10">
        <v>0.6639596136962248</v>
      </c>
      <c r="H152" s="10">
        <v>14</v>
      </c>
      <c r="I152" s="10">
        <v>69.55</v>
      </c>
      <c r="J152" s="10">
        <v>36.35</v>
      </c>
      <c r="K152">
        <v>47.75</v>
      </c>
      <c r="L152">
        <v>82.449999999999989</v>
      </c>
      <c r="M152">
        <v>97.449999999999989</v>
      </c>
      <c r="N152" t="s">
        <v>26</v>
      </c>
      <c r="O152" t="str">
        <f>_xlfn.XLOOKUP(A152,'[1]Dataset ny'!$B$2:$B$291,'[1]Dataset ny'!$BK$2:$BK$291)</f>
        <v>Stockholms län</v>
      </c>
    </row>
    <row r="153" spans="1:15" ht="17.25">
      <c r="A153" s="9" t="s">
        <v>288</v>
      </c>
      <c r="B153" s="10">
        <v>618.59</v>
      </c>
      <c r="C153" s="53">
        <v>10721</v>
      </c>
      <c r="D153" s="11">
        <v>17.3</v>
      </c>
      <c r="E153" s="11">
        <v>0.65730337078651691</v>
      </c>
      <c r="F153" s="10">
        <v>907</v>
      </c>
      <c r="G153" s="10">
        <v>0.72327935222672068</v>
      </c>
      <c r="H153" s="10">
        <v>239</v>
      </c>
      <c r="I153" s="10" t="s">
        <v>269</v>
      </c>
      <c r="J153" s="10" t="s">
        <v>269</v>
      </c>
      <c r="K153" t="s">
        <v>269</v>
      </c>
      <c r="L153" t="s">
        <v>269</v>
      </c>
      <c r="M153" t="s">
        <v>269</v>
      </c>
      <c r="N153" t="s">
        <v>104</v>
      </c>
      <c r="O153" t="str">
        <f>_xlfn.XLOOKUP(A153,'[1]Dataset ny'!$B$2:$B$291,'[1]Dataset ny'!$BK$2:$BK$291)</f>
        <v>Örebro län</v>
      </c>
    </row>
    <row r="154" spans="1:15" ht="17.25">
      <c r="A154" s="9" t="s">
        <v>221</v>
      </c>
      <c r="B154" s="10">
        <v>417.83</v>
      </c>
      <c r="C154" s="53">
        <v>5714</v>
      </c>
      <c r="D154" s="11">
        <v>13.7</v>
      </c>
      <c r="E154" s="11">
        <v>0.64042475283778844</v>
      </c>
      <c r="F154" s="10">
        <v>617</v>
      </c>
      <c r="G154" s="10">
        <v>0.72512984418697568</v>
      </c>
      <c r="H154" s="10">
        <v>137</v>
      </c>
      <c r="I154" s="10">
        <v>56.4</v>
      </c>
      <c r="J154" s="10">
        <v>34.299999999999997</v>
      </c>
      <c r="K154">
        <v>38.4</v>
      </c>
      <c r="L154">
        <v>73.2</v>
      </c>
      <c r="M154">
        <v>97.5</v>
      </c>
      <c r="N154" t="s">
        <v>195</v>
      </c>
      <c r="O154" t="str">
        <f>_xlfn.XLOOKUP(A154,'[1]Dataset ny'!$B$2:$B$291,'[1]Dataset ny'!$BK$2:$BK$291)</f>
        <v>Västmanlands län</v>
      </c>
    </row>
    <row r="155" spans="1:15" ht="17.25">
      <c r="A155" s="9" t="s">
        <v>227</v>
      </c>
      <c r="B155" s="10">
        <v>1370.06</v>
      </c>
      <c r="C155" s="53">
        <v>9480</v>
      </c>
      <c r="D155" s="11">
        <v>6.9</v>
      </c>
      <c r="E155" s="11">
        <v>0.64488448844884483</v>
      </c>
      <c r="F155" s="10">
        <v>587</v>
      </c>
      <c r="G155" s="10">
        <v>0.72440234551195304</v>
      </c>
      <c r="H155" s="10">
        <v>88</v>
      </c>
      <c r="I155" s="10">
        <v>62.8</v>
      </c>
      <c r="J155" s="10">
        <v>36.799999999999997</v>
      </c>
      <c r="K155">
        <v>42.4</v>
      </c>
      <c r="L155">
        <v>75.599999999999994</v>
      </c>
      <c r="M155">
        <v>97.9</v>
      </c>
      <c r="N155" t="s">
        <v>195</v>
      </c>
      <c r="O155" t="str">
        <f>_xlfn.XLOOKUP(A155,'[1]Dataset ny'!$B$2:$B$291,'[1]Dataset ny'!$BK$2:$BK$291)</f>
        <v>Gävleborgs län</v>
      </c>
    </row>
    <row r="156" spans="1:15" ht="17.25">
      <c r="A156" s="9" t="s">
        <v>150</v>
      </c>
      <c r="B156" s="10">
        <v>1230.6600000000001</v>
      </c>
      <c r="C156" s="53">
        <v>7100</v>
      </c>
      <c r="D156" s="11">
        <v>5.8</v>
      </c>
      <c r="E156" s="11">
        <v>0.64454277286135708</v>
      </c>
      <c r="F156" s="10">
        <v>434</v>
      </c>
      <c r="G156" s="10">
        <v>0.70005892751915144</v>
      </c>
      <c r="H156" s="10">
        <v>182</v>
      </c>
      <c r="I156" s="10">
        <v>70.199999999999989</v>
      </c>
      <c r="J156" s="10">
        <v>20.149999999999999</v>
      </c>
      <c r="K156">
        <v>37.900000000000006</v>
      </c>
      <c r="L156">
        <v>84.949999999999989</v>
      </c>
      <c r="M156">
        <v>96.9</v>
      </c>
      <c r="N156" t="s">
        <v>104</v>
      </c>
      <c r="O156" t="str">
        <f>_xlfn.XLOOKUP(A156,'[1]Dataset ny'!$B$2:$B$291,'[1]Dataset ny'!$BK$2:$BK$291)</f>
        <v>Västerbottens län</v>
      </c>
    </row>
    <row r="157" spans="1:15" ht="17.25">
      <c r="A157" s="9" t="s">
        <v>273</v>
      </c>
      <c r="B157" s="10">
        <v>1494.71</v>
      </c>
      <c r="C157" s="53">
        <v>144458</v>
      </c>
      <c r="D157" s="11">
        <v>96.6</v>
      </c>
      <c r="E157" s="11">
        <v>0.99413533553725164</v>
      </c>
      <c r="F157" s="10">
        <v>14417</v>
      </c>
      <c r="G157" s="10">
        <v>1.0114213930922953</v>
      </c>
      <c r="H157" s="10">
        <v>138</v>
      </c>
      <c r="I157" s="10" t="s">
        <v>269</v>
      </c>
      <c r="J157" s="10" t="s">
        <v>269</v>
      </c>
      <c r="K157" t="s">
        <v>269</v>
      </c>
      <c r="L157" t="s">
        <v>269</v>
      </c>
      <c r="M157" t="s">
        <v>269</v>
      </c>
      <c r="N157" t="s">
        <v>70</v>
      </c>
      <c r="O157" t="str">
        <f>_xlfn.XLOOKUP(A157,'[1]Dataset ny'!$B$2:$B$291,'[1]Dataset ny'!$BK$2:$BK$291)</f>
        <v>Östergötlands län</v>
      </c>
    </row>
    <row r="158" spans="1:15" ht="17.25">
      <c r="A158" s="9" t="s">
        <v>300</v>
      </c>
      <c r="B158" s="10">
        <v>2015.09</v>
      </c>
      <c r="C158" s="53">
        <v>64762</v>
      </c>
      <c r="D158" s="11">
        <v>32.1</v>
      </c>
      <c r="E158" s="11">
        <v>0.63394802744983247</v>
      </c>
      <c r="F158" s="10">
        <v>3276</v>
      </c>
      <c r="G158" s="10">
        <v>0.7761425752822072</v>
      </c>
      <c r="H158" s="10">
        <v>50</v>
      </c>
      <c r="I158" s="10" t="s">
        <v>269</v>
      </c>
      <c r="J158" s="10" t="s">
        <v>269</v>
      </c>
      <c r="K158" t="s">
        <v>269</v>
      </c>
      <c r="L158" t="s">
        <v>269</v>
      </c>
      <c r="M158" t="s">
        <v>269</v>
      </c>
      <c r="N158" t="s">
        <v>171</v>
      </c>
      <c r="O158" t="str">
        <f>_xlfn.XLOOKUP(A158,'[1]Dataset ny'!$B$2:$B$291,'[1]Dataset ny'!$BK$2:$BK$291)</f>
        <v>Stockholms län</v>
      </c>
    </row>
    <row r="159" spans="1:15" ht="17.25">
      <c r="A159" s="9" t="s">
        <v>329</v>
      </c>
      <c r="B159" s="10">
        <v>1739.13</v>
      </c>
      <c r="C159" s="53">
        <v>3971</v>
      </c>
      <c r="D159" s="11">
        <v>2.2999999999999998</v>
      </c>
      <c r="E159" s="11">
        <v>0.59867414584395717</v>
      </c>
      <c r="F159" s="10">
        <v>374</v>
      </c>
      <c r="G159" s="10">
        <v>0.97523709167544781</v>
      </c>
      <c r="H159" s="10">
        <v>190</v>
      </c>
      <c r="I159" s="10" t="s">
        <v>269</v>
      </c>
      <c r="J159" s="10" t="s">
        <v>269</v>
      </c>
      <c r="K159" t="s">
        <v>269</v>
      </c>
      <c r="L159" t="s">
        <v>269</v>
      </c>
      <c r="M159" t="s">
        <v>269</v>
      </c>
      <c r="N159" t="s">
        <v>229</v>
      </c>
      <c r="O159" t="str">
        <f>_xlfn.XLOOKUP(A159,'[1]Dataset ny'!$B$2:$B$291,'[1]Dataset ny'!$BK$2:$BK$291)</f>
        <v>Västerbottens län</v>
      </c>
    </row>
    <row r="160" spans="1:15" ht="17.25">
      <c r="A160" s="9" t="s">
        <v>159</v>
      </c>
      <c r="B160" s="10">
        <v>1171.72</v>
      </c>
      <c r="C160" s="53">
        <v>20284</v>
      </c>
      <c r="D160" s="11">
        <v>17.3</v>
      </c>
      <c r="E160" s="11">
        <v>0.72576544710953894</v>
      </c>
      <c r="F160" s="10">
        <v>2256</v>
      </c>
      <c r="G160" s="10">
        <v>0.87255220166612568</v>
      </c>
      <c r="H160" s="10">
        <v>196</v>
      </c>
      <c r="I160" s="10">
        <v>49.5</v>
      </c>
      <c r="J160" s="10">
        <v>39.4</v>
      </c>
      <c r="K160">
        <v>55.1</v>
      </c>
      <c r="L160">
        <v>71.900000000000006</v>
      </c>
      <c r="M160">
        <v>94.2</v>
      </c>
      <c r="N160" t="s">
        <v>155</v>
      </c>
      <c r="O160" t="str">
        <f>_xlfn.XLOOKUP(A160,'[1]Dataset ny'!$B$2:$B$291,'[1]Dataset ny'!$BK$2:$BK$291)</f>
        <v>Kalmar län</v>
      </c>
    </row>
    <row r="161" spans="1:15" ht="17.25">
      <c r="A161" s="9" t="s">
        <v>103</v>
      </c>
      <c r="B161" s="10">
        <v>152.68</v>
      </c>
      <c r="C161" s="53">
        <v>11500</v>
      </c>
      <c r="D161" s="11">
        <v>75.3</v>
      </c>
      <c r="E161" s="11">
        <v>1.0329027540823787</v>
      </c>
      <c r="F161" s="10">
        <v>1717</v>
      </c>
      <c r="G161" s="10">
        <v>0.54352226720647778</v>
      </c>
      <c r="H161" s="10">
        <v>187</v>
      </c>
      <c r="I161" s="10">
        <v>65.75</v>
      </c>
      <c r="J161" s="10">
        <v>29.549999999999997</v>
      </c>
      <c r="K161">
        <v>41.4</v>
      </c>
      <c r="L161">
        <v>75.199999999999989</v>
      </c>
      <c r="M161">
        <v>95.65</v>
      </c>
      <c r="N161" t="s">
        <v>104</v>
      </c>
      <c r="O161" t="str">
        <f>_xlfn.XLOOKUP(A161,'[1]Dataset ny'!$B$2:$B$291,'[1]Dataset ny'!$BK$2:$BK$291)</f>
        <v>Stockholms län</v>
      </c>
    </row>
    <row r="162" spans="1:15" ht="17.25">
      <c r="A162" s="9" t="s">
        <v>170</v>
      </c>
      <c r="B162" s="10">
        <v>1418.73</v>
      </c>
      <c r="C162" s="53">
        <v>57633</v>
      </c>
      <c r="D162" s="11">
        <v>40.6</v>
      </c>
      <c r="E162" s="11">
        <v>0.8070320237702211</v>
      </c>
      <c r="F162" s="10">
        <v>5414</v>
      </c>
      <c r="G162" s="10">
        <v>0.92658180456757766</v>
      </c>
      <c r="H162" s="10">
        <v>146</v>
      </c>
      <c r="I162" s="10">
        <v>60.05</v>
      </c>
      <c r="J162" s="10">
        <v>35.849999999999994</v>
      </c>
      <c r="K162">
        <v>59.55</v>
      </c>
      <c r="L162">
        <v>65.550000000000011</v>
      </c>
      <c r="M162">
        <v>94.25</v>
      </c>
      <c r="N162" t="s">
        <v>171</v>
      </c>
      <c r="O162" t="str">
        <f>_xlfn.XLOOKUP(A162,'[1]Dataset ny'!$B$2:$B$291,'[1]Dataset ny'!$BK$2:$BK$291)</f>
        <v>Södermanlands län</v>
      </c>
    </row>
    <row r="163" spans="1:15" ht="17.25">
      <c r="A163" s="9" t="s">
        <v>47</v>
      </c>
      <c r="B163" s="10">
        <v>357.33</v>
      </c>
      <c r="C163" s="53">
        <v>29495</v>
      </c>
      <c r="D163" s="11">
        <v>82.5</v>
      </c>
      <c r="E163" s="11">
        <v>0.79931417374265179</v>
      </c>
      <c r="F163" s="10">
        <v>1782</v>
      </c>
      <c r="G163" s="10">
        <v>0.54252613732692856</v>
      </c>
      <c r="H163" s="10">
        <v>52</v>
      </c>
      <c r="I163" s="10">
        <v>43.6</v>
      </c>
      <c r="J163" s="10">
        <v>35.4</v>
      </c>
      <c r="K163">
        <v>39.700000000000003</v>
      </c>
      <c r="L163">
        <v>58.4</v>
      </c>
      <c r="M163">
        <v>96.6</v>
      </c>
      <c r="N163" t="s">
        <v>26</v>
      </c>
      <c r="O163" t="str">
        <f>_xlfn.XLOOKUP(A163,'[1]Dataset ny'!$B$2:$B$291,'[1]Dataset ny'!$BK$2:$BK$291)</f>
        <v>Stockholms län</v>
      </c>
    </row>
    <row r="164" spans="1:15" ht="17.25">
      <c r="A164" s="9" t="s">
        <v>292</v>
      </c>
      <c r="B164" s="10">
        <v>930.17</v>
      </c>
      <c r="C164" s="53">
        <v>31782</v>
      </c>
      <c r="D164" s="11">
        <v>34.200000000000003</v>
      </c>
      <c r="E164" s="11">
        <v>0.90080892169952087</v>
      </c>
      <c r="F164" s="10">
        <v>3705</v>
      </c>
      <c r="G164" s="10">
        <v>0.89888378200919239</v>
      </c>
      <c r="H164" s="10">
        <v>98</v>
      </c>
      <c r="I164" s="10" t="s">
        <v>269</v>
      </c>
      <c r="J164" s="10" t="s">
        <v>269</v>
      </c>
      <c r="K164" t="s">
        <v>269</v>
      </c>
      <c r="L164" t="s">
        <v>269</v>
      </c>
      <c r="M164" t="s">
        <v>269</v>
      </c>
      <c r="N164" t="s">
        <v>155</v>
      </c>
      <c r="O164" t="str">
        <f>_xlfn.XLOOKUP(A164,'[1]Dataset ny'!$B$2:$B$291,'[1]Dataset ny'!$BK$2:$BK$291)</f>
        <v>Jönköpings län</v>
      </c>
    </row>
    <row r="165" spans="1:15" ht="17.25">
      <c r="A165" s="9" t="s">
        <v>290</v>
      </c>
      <c r="B165" s="10">
        <v>1064.69</v>
      </c>
      <c r="C165" s="53">
        <v>5865</v>
      </c>
      <c r="D165" s="11">
        <v>5.5</v>
      </c>
      <c r="E165" s="11">
        <v>0.560376723847965</v>
      </c>
      <c r="F165" s="10">
        <v>439</v>
      </c>
      <c r="G165" s="10">
        <v>0.76797020484171319</v>
      </c>
      <c r="H165" s="10">
        <v>104</v>
      </c>
      <c r="I165" s="10" t="s">
        <v>269</v>
      </c>
      <c r="J165" s="10" t="s">
        <v>269</v>
      </c>
      <c r="K165" t="s">
        <v>269</v>
      </c>
      <c r="L165" t="s">
        <v>269</v>
      </c>
      <c r="M165" t="s">
        <v>269</v>
      </c>
      <c r="N165" t="s">
        <v>104</v>
      </c>
      <c r="O165" t="str">
        <f>_xlfn.XLOOKUP(A165,'[1]Dataset ny'!$B$2:$B$291,'[1]Dataset ny'!$BK$2:$BK$291)</f>
        <v>Gävleborgs län</v>
      </c>
    </row>
    <row r="166" spans="1:15" ht="17.25">
      <c r="A166" s="9" t="s">
        <v>203</v>
      </c>
      <c r="B166" s="10">
        <v>389.76</v>
      </c>
      <c r="C166" s="53">
        <v>13263</v>
      </c>
      <c r="D166" s="11">
        <v>34</v>
      </c>
      <c r="E166" s="11">
        <v>0.65173892329680794</v>
      </c>
      <c r="F166" s="10">
        <v>2945</v>
      </c>
      <c r="G166" s="10">
        <v>1.2305061559507524</v>
      </c>
      <c r="H166" s="10">
        <v>44</v>
      </c>
      <c r="I166" s="10">
        <v>53.7</v>
      </c>
      <c r="J166" s="10">
        <v>50.8</v>
      </c>
      <c r="K166">
        <v>68.599999999999994</v>
      </c>
      <c r="L166">
        <v>69.7</v>
      </c>
      <c r="M166">
        <v>93.5</v>
      </c>
      <c r="N166" t="s">
        <v>195</v>
      </c>
      <c r="O166" t="str">
        <f>_xlfn.XLOOKUP(A166,'[1]Dataset ny'!$B$2:$B$291,'[1]Dataset ny'!$BK$2:$BK$291)</f>
        <v>Blekinge län</v>
      </c>
    </row>
    <row r="167" spans="1:15" ht="17.25">
      <c r="A167" s="9" t="s">
        <v>261</v>
      </c>
      <c r="B167" s="10">
        <v>1730.73</v>
      </c>
      <c r="C167" s="53">
        <v>6918</v>
      </c>
      <c r="D167" s="11">
        <v>4</v>
      </c>
      <c r="E167" s="11">
        <v>0.59865142187041931</v>
      </c>
      <c r="F167" s="10">
        <v>622</v>
      </c>
      <c r="G167" s="10">
        <v>0.71929289850655287</v>
      </c>
      <c r="H167" s="10">
        <v>147</v>
      </c>
      <c r="I167" s="10">
        <v>61.5</v>
      </c>
      <c r="J167" s="10">
        <v>25.55</v>
      </c>
      <c r="K167">
        <v>51.9</v>
      </c>
      <c r="L167">
        <v>80.900000000000006</v>
      </c>
      <c r="M167">
        <v>95.25</v>
      </c>
      <c r="N167" t="s">
        <v>253</v>
      </c>
      <c r="O167" t="str">
        <f>_xlfn.XLOOKUP(A167,'[1]Dataset ny'!$B$2:$B$291,'[1]Dataset ny'!$BK$2:$BK$291)</f>
        <v>Dalarnas län</v>
      </c>
    </row>
    <row r="168" spans="1:15" ht="17.25">
      <c r="A168" s="9" t="s">
        <v>314</v>
      </c>
      <c r="B168" s="10">
        <v>386.5</v>
      </c>
      <c r="C168" s="53">
        <v>15345</v>
      </c>
      <c r="D168" s="11">
        <v>39.700000000000003</v>
      </c>
      <c r="E168" s="11">
        <v>0.52571926765475152</v>
      </c>
      <c r="F168" s="10">
        <v>1338</v>
      </c>
      <c r="G168" s="10">
        <v>0.71575946789738021</v>
      </c>
      <c r="H168" s="10">
        <v>116</v>
      </c>
      <c r="I168" s="10" t="s">
        <v>269</v>
      </c>
      <c r="J168" s="10" t="s">
        <v>269</v>
      </c>
      <c r="K168" t="s">
        <v>269</v>
      </c>
      <c r="L168" t="s">
        <v>269</v>
      </c>
      <c r="M168" t="s">
        <v>269</v>
      </c>
      <c r="N168" t="s">
        <v>195</v>
      </c>
      <c r="O168" t="str">
        <f>_xlfn.XLOOKUP(A168,'[1]Dataset ny'!$B$2:$B$291,'[1]Dataset ny'!$BK$2:$BK$291)</f>
        <v>Västra Götalands län</v>
      </c>
    </row>
    <row r="169" spans="1:15" ht="17.25">
      <c r="A169" s="9" t="s">
        <v>313</v>
      </c>
      <c r="B169" s="10">
        <v>575.28</v>
      </c>
      <c r="C169" s="53">
        <v>13269</v>
      </c>
      <c r="D169" s="11">
        <v>23.1</v>
      </c>
      <c r="E169" s="11">
        <v>0.73783599863899296</v>
      </c>
      <c r="F169" s="10">
        <v>1596</v>
      </c>
      <c r="G169" s="10">
        <v>0.77920792079207923</v>
      </c>
      <c r="H169" s="10">
        <v>151</v>
      </c>
      <c r="I169" s="10" t="s">
        <v>269</v>
      </c>
      <c r="J169" s="10" t="s">
        <v>269</v>
      </c>
      <c r="K169" t="s">
        <v>269</v>
      </c>
      <c r="L169" t="s">
        <v>269</v>
      </c>
      <c r="M169" t="s">
        <v>269</v>
      </c>
      <c r="N169" t="s">
        <v>195</v>
      </c>
      <c r="O169" t="str">
        <f>_xlfn.XLOOKUP(A169,'[1]Dataset ny'!$B$2:$B$291,'[1]Dataset ny'!$BK$2:$BK$291)</f>
        <v>Skåne län</v>
      </c>
    </row>
    <row r="170" spans="1:15" ht="17.25">
      <c r="A170" s="9" t="s">
        <v>174</v>
      </c>
      <c r="B170" s="10">
        <v>1045.69</v>
      </c>
      <c r="C170" s="53">
        <v>27220</v>
      </c>
      <c r="D170" s="11">
        <v>26</v>
      </c>
      <c r="E170" s="11">
        <v>0.76219409282700434</v>
      </c>
      <c r="F170" s="10">
        <v>3094</v>
      </c>
      <c r="G170" s="10">
        <v>1.0985937139783293</v>
      </c>
      <c r="H170" s="10">
        <v>141</v>
      </c>
      <c r="I170" s="10">
        <v>53.9</v>
      </c>
      <c r="J170" s="10">
        <v>38.299999999999997</v>
      </c>
      <c r="K170">
        <v>52.7</v>
      </c>
      <c r="L170">
        <v>70.099999999999994</v>
      </c>
      <c r="M170">
        <v>96.9</v>
      </c>
      <c r="N170" t="s">
        <v>171</v>
      </c>
      <c r="O170" t="str">
        <f>_xlfn.XLOOKUP(A170,'[1]Dataset ny'!$B$2:$B$291,'[1]Dataset ny'!$BK$2:$BK$291)</f>
        <v>Kalmar län</v>
      </c>
    </row>
    <row r="171" spans="1:15" ht="17.25">
      <c r="A171" s="9" t="s">
        <v>328</v>
      </c>
      <c r="B171" s="10">
        <v>1873.32</v>
      </c>
      <c r="C171" s="53">
        <v>11711</v>
      </c>
      <c r="D171" s="11">
        <v>6.3</v>
      </c>
      <c r="E171" s="11">
        <v>0.6582597730138714</v>
      </c>
      <c r="F171" s="10">
        <v>1154</v>
      </c>
      <c r="G171" s="10">
        <v>1.0133382734346055</v>
      </c>
      <c r="H171" s="10">
        <v>249</v>
      </c>
      <c r="I171" s="10" t="s">
        <v>269</v>
      </c>
      <c r="J171" s="10" t="s">
        <v>269</v>
      </c>
      <c r="K171" t="s">
        <v>269</v>
      </c>
      <c r="L171" t="s">
        <v>269</v>
      </c>
      <c r="M171" t="s">
        <v>269</v>
      </c>
      <c r="N171" t="s">
        <v>229</v>
      </c>
      <c r="O171" t="str">
        <f>_xlfn.XLOOKUP(A171,'[1]Dataset ny'!$B$2:$B$291,'[1]Dataset ny'!$BK$2:$BK$291)</f>
        <v>Gävleborgs län</v>
      </c>
    </row>
    <row r="172" spans="1:15" ht="17.25">
      <c r="A172" s="9" t="s">
        <v>305</v>
      </c>
      <c r="B172" s="10">
        <v>34.97</v>
      </c>
      <c r="C172" s="53">
        <v>12132</v>
      </c>
      <c r="D172" s="11">
        <v>346.9</v>
      </c>
      <c r="E172" s="11">
        <v>0.67923516797712646</v>
      </c>
      <c r="F172" s="10">
        <v>2429</v>
      </c>
      <c r="G172" s="10">
        <v>1.0200152497140678</v>
      </c>
      <c r="H172" s="10">
        <v>23</v>
      </c>
      <c r="I172" s="10" t="s">
        <v>269</v>
      </c>
      <c r="J172" s="10" t="s">
        <v>269</v>
      </c>
      <c r="K172" t="s">
        <v>269</v>
      </c>
      <c r="L172" t="s">
        <v>269</v>
      </c>
      <c r="M172" t="s">
        <v>269</v>
      </c>
      <c r="N172" t="s">
        <v>195</v>
      </c>
      <c r="O172" t="str">
        <f>_xlfn.XLOOKUP(A172,'[1]Dataset ny'!$B$2:$B$291,'[1]Dataset ny'!$BK$2:$BK$291)</f>
        <v>Södermanlands län</v>
      </c>
    </row>
    <row r="173" spans="1:15" ht="17.25">
      <c r="A173" s="9" t="s">
        <v>334</v>
      </c>
      <c r="B173" s="10">
        <v>7839.79</v>
      </c>
      <c r="C173" s="53">
        <v>5973</v>
      </c>
      <c r="D173" s="11">
        <v>0.8</v>
      </c>
      <c r="E173" s="11">
        <v>0.51034692635423007</v>
      </c>
      <c r="F173" s="10">
        <v>354</v>
      </c>
      <c r="G173" s="10">
        <v>0.96441539578794477</v>
      </c>
      <c r="H173" s="10">
        <v>207</v>
      </c>
      <c r="I173" s="10" t="s">
        <v>269</v>
      </c>
      <c r="J173" s="10" t="s">
        <v>269</v>
      </c>
      <c r="K173" t="s">
        <v>269</v>
      </c>
      <c r="L173" t="s">
        <v>269</v>
      </c>
      <c r="M173" t="s">
        <v>269</v>
      </c>
      <c r="N173" t="s">
        <v>229</v>
      </c>
      <c r="O173" t="str">
        <f>_xlfn.XLOOKUP(A173,'[1]Dataset ny'!$B$2:$B$291,'[1]Dataset ny'!$BK$2:$BK$291)</f>
        <v>Norrbottens län</v>
      </c>
    </row>
    <row r="174" spans="1:15" ht="17.25">
      <c r="A174" s="9" t="s">
        <v>271</v>
      </c>
      <c r="B174" s="10">
        <v>56.82</v>
      </c>
      <c r="C174" s="53">
        <v>39529</v>
      </c>
      <c r="D174" s="11">
        <v>695.7</v>
      </c>
      <c r="E174" s="11">
        <v>1.0406976744186049</v>
      </c>
      <c r="F174" s="10">
        <v>8221</v>
      </c>
      <c r="G174" s="10">
        <v>0.62947665340250847</v>
      </c>
      <c r="H174" s="10">
        <v>96</v>
      </c>
      <c r="I174" s="10" t="s">
        <v>269</v>
      </c>
      <c r="J174" s="10" t="s">
        <v>269</v>
      </c>
      <c r="K174" t="s">
        <v>269</v>
      </c>
      <c r="L174" t="s">
        <v>269</v>
      </c>
      <c r="M174" t="s">
        <v>269</v>
      </c>
      <c r="N174" t="s">
        <v>26</v>
      </c>
      <c r="O174" t="str">
        <f>_xlfn.XLOOKUP(A174,'[1]Dataset ny'!$B$2:$B$291,'[1]Dataset ny'!$BK$2:$BK$291)</f>
        <v>Västra Götalands län</v>
      </c>
    </row>
    <row r="175" spans="1:15" ht="17.25">
      <c r="A175" s="9" t="s">
        <v>127</v>
      </c>
      <c r="B175" s="10">
        <v>158.85</v>
      </c>
      <c r="C175" s="53">
        <v>7565</v>
      </c>
      <c r="D175" s="11">
        <v>47.6</v>
      </c>
      <c r="E175" s="11">
        <v>0.90019697964543666</v>
      </c>
      <c r="F175" s="10">
        <v>1677</v>
      </c>
      <c r="G175" s="10">
        <v>1.0845387335261973</v>
      </c>
      <c r="H175" s="10">
        <v>234</v>
      </c>
      <c r="I175" s="10">
        <v>39.35</v>
      </c>
      <c r="J175" s="10">
        <v>48.75</v>
      </c>
      <c r="K175">
        <v>53.3</v>
      </c>
      <c r="L175">
        <v>62.849999999999994</v>
      </c>
      <c r="M175">
        <v>86.75</v>
      </c>
      <c r="N175" t="s">
        <v>104</v>
      </c>
      <c r="O175" t="str">
        <f>_xlfn.XLOOKUP(A175,'[1]Dataset ny'!$B$2:$B$291,'[1]Dataset ny'!$BK$2:$BK$291)</f>
        <v>Skåne län</v>
      </c>
    </row>
    <row r="176" spans="1:15" ht="17.25">
      <c r="A176" s="9" t="s">
        <v>193</v>
      </c>
      <c r="B176" s="10">
        <v>3086.12</v>
      </c>
      <c r="C176" s="53">
        <v>42323</v>
      </c>
      <c r="D176" s="11">
        <v>13.7</v>
      </c>
      <c r="E176" s="11">
        <v>0.75494114426498771</v>
      </c>
      <c r="F176" s="10">
        <v>1733</v>
      </c>
      <c r="G176" s="10">
        <v>0.90051907233677797</v>
      </c>
      <c r="H176" s="10">
        <v>175</v>
      </c>
      <c r="I176" s="10">
        <v>65</v>
      </c>
      <c r="J176" s="10">
        <v>33.4</v>
      </c>
      <c r="K176">
        <v>54</v>
      </c>
      <c r="L176">
        <v>80.900000000000006</v>
      </c>
      <c r="M176">
        <v>97.3</v>
      </c>
      <c r="N176" t="s">
        <v>171</v>
      </c>
      <c r="O176" t="str">
        <f>_xlfn.XLOOKUP(A176,'[1]Dataset ny'!$B$2:$B$291,'[1]Dataset ny'!$BK$2:$BK$291)</f>
        <v>Norrbottens län</v>
      </c>
    </row>
    <row r="177" spans="1:40" ht="17.25">
      <c r="A177" s="9" t="s">
        <v>244</v>
      </c>
      <c r="B177" s="10">
        <v>2510.89</v>
      </c>
      <c r="C177" s="53">
        <v>5210</v>
      </c>
      <c r="D177" s="11">
        <v>2.1</v>
      </c>
      <c r="E177" s="11">
        <v>0.56712433257055694</v>
      </c>
      <c r="F177" s="10">
        <v>372</v>
      </c>
      <c r="G177" s="10">
        <v>0.90241935483870972</v>
      </c>
      <c r="H177" s="10">
        <v>287</v>
      </c>
      <c r="I177" s="10">
        <v>72.3</v>
      </c>
      <c r="J177" s="10">
        <v>25</v>
      </c>
      <c r="K177">
        <v>53.8</v>
      </c>
      <c r="L177">
        <v>75.3</v>
      </c>
      <c r="M177">
        <v>98.7</v>
      </c>
      <c r="N177" t="s">
        <v>229</v>
      </c>
      <c r="O177" t="str">
        <f>_xlfn.XLOOKUP(A177,'[1]Dataset ny'!$B$2:$B$291,'[1]Dataset ny'!$BK$2:$BK$291)</f>
        <v>Jämtlands län</v>
      </c>
    </row>
    <row r="178" spans="1:40" ht="17.25">
      <c r="A178" s="9" t="s">
        <v>152</v>
      </c>
      <c r="B178" s="10">
        <v>1292.33</v>
      </c>
      <c r="C178" s="53">
        <v>6786</v>
      </c>
      <c r="D178" s="11">
        <v>5.3</v>
      </c>
      <c r="E178" s="11">
        <v>0.66093052899936267</v>
      </c>
      <c r="F178" s="10">
        <v>392</v>
      </c>
      <c r="G178" s="10">
        <v>0.71089344018996736</v>
      </c>
      <c r="H178" s="10">
        <v>195</v>
      </c>
      <c r="I178" s="10">
        <v>70.75</v>
      </c>
      <c r="J178" s="10">
        <v>20.6</v>
      </c>
      <c r="K178">
        <v>45.3</v>
      </c>
      <c r="L178">
        <v>88.050000000000011</v>
      </c>
      <c r="M178">
        <v>98.9</v>
      </c>
      <c r="N178" t="s">
        <v>104</v>
      </c>
      <c r="O178" t="str">
        <f>_xlfn.XLOOKUP(A178,'[1]Dataset ny'!$B$2:$B$291,'[1]Dataset ny'!$BK$2:$BK$291)</f>
        <v>Västerbottens län</v>
      </c>
    </row>
    <row r="179" spans="1:40" ht="17.25">
      <c r="A179" s="9" t="s">
        <v>204</v>
      </c>
      <c r="B179" s="10">
        <v>825.16</v>
      </c>
      <c r="C179" s="53">
        <v>29200</v>
      </c>
      <c r="D179" s="11">
        <v>35.4</v>
      </c>
      <c r="E179" s="11">
        <v>0.75410348600906674</v>
      </c>
      <c r="F179" s="10">
        <v>2889</v>
      </c>
      <c r="G179" s="10">
        <v>0.87433935473692515</v>
      </c>
      <c r="H179" s="10">
        <v>158</v>
      </c>
      <c r="I179" s="10">
        <v>47.849999999999994</v>
      </c>
      <c r="J179" s="10">
        <v>44.3</v>
      </c>
      <c r="K179">
        <v>58.5</v>
      </c>
      <c r="L179">
        <v>60.5</v>
      </c>
      <c r="M179">
        <v>87.1</v>
      </c>
      <c r="N179" t="s">
        <v>195</v>
      </c>
      <c r="O179" t="str">
        <f>_xlfn.XLOOKUP(A179,'[1]Dataset ny'!$B$2:$B$291,'[1]Dataset ny'!$BK$2:$BK$291)</f>
        <v>Blekinge län</v>
      </c>
    </row>
    <row r="180" spans="1:40" ht="17.25">
      <c r="A180" s="9" t="s">
        <v>260</v>
      </c>
      <c r="B180" s="10">
        <v>1920.78</v>
      </c>
      <c r="C180" s="53">
        <v>11103</v>
      </c>
      <c r="D180" s="11">
        <v>5.8</v>
      </c>
      <c r="E180" s="11">
        <v>0.51042196237925774</v>
      </c>
      <c r="F180" s="10">
        <v>872</v>
      </c>
      <c r="G180" s="10">
        <v>0.81265580057526365</v>
      </c>
      <c r="H180" s="10">
        <v>282</v>
      </c>
      <c r="I180" s="10">
        <v>73.5</v>
      </c>
      <c r="J180" s="10">
        <v>25.5</v>
      </c>
      <c r="K180">
        <v>53.3</v>
      </c>
      <c r="L180">
        <v>85.9</v>
      </c>
      <c r="M180">
        <v>99.2</v>
      </c>
      <c r="N180" t="s">
        <v>253</v>
      </c>
      <c r="O180" t="str">
        <f>_xlfn.XLOOKUP(A180,'[1]Dataset ny'!$B$2:$B$291,'[1]Dataset ny'!$BK$2:$BK$291)</f>
        <v>Dalarnas län</v>
      </c>
    </row>
    <row r="181" spans="1:40" ht="17.25">
      <c r="A181" s="9" t="s">
        <v>145</v>
      </c>
      <c r="B181" s="10">
        <v>1166.8699999999999</v>
      </c>
      <c r="C181" s="53">
        <v>22998</v>
      </c>
      <c r="D181" s="11">
        <v>19.7</v>
      </c>
      <c r="E181" s="11">
        <v>0.73923775671406</v>
      </c>
      <c r="F181" s="10">
        <v>2187</v>
      </c>
      <c r="G181" s="10">
        <v>0.80531463369625389</v>
      </c>
      <c r="H181" s="10">
        <v>101</v>
      </c>
      <c r="I181" s="10">
        <v>63.1</v>
      </c>
      <c r="J181" s="10">
        <v>45.3</v>
      </c>
      <c r="K181">
        <v>60.4</v>
      </c>
      <c r="L181">
        <v>71.8</v>
      </c>
      <c r="M181">
        <v>97.4</v>
      </c>
      <c r="N181" t="s">
        <v>104</v>
      </c>
      <c r="O181" t="str">
        <f>_xlfn.XLOOKUP(A181,'[1]Dataset ny'!$B$2:$B$291,'[1]Dataset ny'!$BK$2:$BK$291)</f>
        <v>Västmanlands län</v>
      </c>
    </row>
    <row r="182" spans="1:40" ht="17.25">
      <c r="A182" s="9" t="s">
        <v>35</v>
      </c>
      <c r="B182" s="10">
        <v>54.1</v>
      </c>
      <c r="C182" s="53">
        <v>17252</v>
      </c>
      <c r="D182" s="11">
        <v>318.89999999999998</v>
      </c>
      <c r="E182" s="11">
        <v>1.1044403791784467</v>
      </c>
      <c r="F182" s="10">
        <v>1685</v>
      </c>
      <c r="G182" s="10">
        <v>0.38239503816793891</v>
      </c>
      <c r="H182" s="10">
        <v>109</v>
      </c>
      <c r="I182" s="10">
        <v>61.45</v>
      </c>
      <c r="J182" s="10">
        <v>44.35</v>
      </c>
      <c r="K182">
        <v>47.849999999999994</v>
      </c>
      <c r="L182">
        <v>74.7</v>
      </c>
      <c r="M182">
        <v>96.6</v>
      </c>
      <c r="N182" t="s">
        <v>26</v>
      </c>
      <c r="O182" t="str">
        <f>_xlfn.XLOOKUP(A182,'[1]Dataset ny'!$B$2:$B$291,'[1]Dataset ny'!$BK$2:$BK$291)</f>
        <v>Stockholms län</v>
      </c>
    </row>
    <row r="183" spans="1:40" ht="17.25">
      <c r="A183" s="9" t="s">
        <v>165</v>
      </c>
      <c r="B183" s="10">
        <v>1165.56</v>
      </c>
      <c r="C183" s="53">
        <v>39250</v>
      </c>
      <c r="D183" s="11">
        <v>33.700000000000003</v>
      </c>
      <c r="E183" s="11">
        <v>0.74752590522761675</v>
      </c>
      <c r="F183" s="10">
        <v>4789</v>
      </c>
      <c r="G183" s="10">
        <v>0.97965949317300671</v>
      </c>
      <c r="H183" s="10">
        <v>127</v>
      </c>
      <c r="I183" s="10">
        <v>51.2</v>
      </c>
      <c r="J183" s="10">
        <v>41.9</v>
      </c>
      <c r="K183">
        <v>58.1</v>
      </c>
      <c r="L183">
        <v>56</v>
      </c>
      <c r="M183">
        <v>93.2</v>
      </c>
      <c r="N183" t="s">
        <v>155</v>
      </c>
      <c r="O183" t="str">
        <f>_xlfn.XLOOKUP(A183,'[1]Dataset ny'!$B$2:$B$291,'[1]Dataset ny'!$BK$2:$BK$291)</f>
        <v>Gävleborgs län</v>
      </c>
    </row>
    <row r="184" spans="1:40" ht="17.25">
      <c r="A184" s="9" t="s">
        <v>46</v>
      </c>
      <c r="B184" s="10">
        <v>327.66000000000003</v>
      </c>
      <c r="C184" s="53">
        <v>50273</v>
      </c>
      <c r="D184" s="11">
        <v>153.4</v>
      </c>
      <c r="E184" s="11">
        <v>1.1990012946180877</v>
      </c>
      <c r="F184" s="10">
        <v>15475</v>
      </c>
      <c r="G184" s="10">
        <v>1.090532107078338</v>
      </c>
      <c r="H184" s="10">
        <v>241</v>
      </c>
      <c r="I184" s="10">
        <v>45.1</v>
      </c>
      <c r="J184" s="10">
        <v>46.2</v>
      </c>
      <c r="K184">
        <v>57.8</v>
      </c>
      <c r="L184">
        <v>54.2</v>
      </c>
      <c r="M184">
        <v>86.35</v>
      </c>
      <c r="N184" t="s">
        <v>26</v>
      </c>
      <c r="O184" t="str">
        <f>_xlfn.XLOOKUP(A184,'[1]Dataset ny'!$B$2:$B$291,'[1]Dataset ny'!$BK$2:$BK$291)</f>
        <v>Stockholms län</v>
      </c>
      <c r="AN184" t="s">
        <v>469</v>
      </c>
    </row>
    <row r="185" spans="1:40" ht="17.25">
      <c r="A185" s="9" t="s">
        <v>255</v>
      </c>
      <c r="B185" s="10">
        <v>392.29</v>
      </c>
      <c r="C185" s="53">
        <v>19267</v>
      </c>
      <c r="D185" s="11">
        <v>49.1</v>
      </c>
      <c r="E185" s="11">
        <v>0.4602498843128181</v>
      </c>
      <c r="F185" s="10">
        <v>1956</v>
      </c>
      <c r="G185" s="10">
        <v>0.91300725931215043</v>
      </c>
      <c r="H185" s="10">
        <v>135</v>
      </c>
      <c r="I185" s="10">
        <v>62.5</v>
      </c>
      <c r="J185" s="10">
        <v>36.9</v>
      </c>
      <c r="K185">
        <v>50.5</v>
      </c>
      <c r="L185">
        <v>78.599999999999994</v>
      </c>
      <c r="M185">
        <v>97.2</v>
      </c>
      <c r="N185" t="s">
        <v>253</v>
      </c>
      <c r="O185" t="str">
        <f>_xlfn.XLOOKUP(A185,'[1]Dataset ny'!$B$2:$B$291,'[1]Dataset ny'!$BK$2:$BK$291)</f>
        <v>Skåne län</v>
      </c>
    </row>
    <row r="186" spans="1:40" ht="17.25">
      <c r="A186" s="9" t="s">
        <v>125</v>
      </c>
      <c r="B186" s="10">
        <v>491.79</v>
      </c>
      <c r="C186" s="53">
        <v>19497</v>
      </c>
      <c r="D186" s="11">
        <v>39.6</v>
      </c>
      <c r="E186" s="11">
        <v>0.70483108497636338</v>
      </c>
      <c r="F186" s="10">
        <v>2209</v>
      </c>
      <c r="G186" s="10">
        <v>0.67255266418835191</v>
      </c>
      <c r="H186" s="10">
        <v>69</v>
      </c>
      <c r="I186" s="10">
        <v>58.25</v>
      </c>
      <c r="J186" s="10">
        <v>47.8</v>
      </c>
      <c r="K186">
        <v>48.65</v>
      </c>
      <c r="L186">
        <v>75.849999999999994</v>
      </c>
      <c r="M186">
        <v>96.65</v>
      </c>
      <c r="N186" t="s">
        <v>104</v>
      </c>
      <c r="O186" t="str">
        <f>_xlfn.XLOOKUP(A186,'[1]Dataset ny'!$B$2:$B$291,'[1]Dataset ny'!$BK$2:$BK$291)</f>
        <v>Skåne län</v>
      </c>
    </row>
    <row r="187" spans="1:40" ht="17.25">
      <c r="A187" s="9" t="s">
        <v>216</v>
      </c>
      <c r="B187" s="10">
        <v>428.49</v>
      </c>
      <c r="C187" s="53">
        <v>18732</v>
      </c>
      <c r="D187" s="11">
        <v>43.7</v>
      </c>
      <c r="E187" s="11">
        <v>0.80087609511889857</v>
      </c>
      <c r="F187" s="10">
        <v>3870</v>
      </c>
      <c r="G187" s="10">
        <v>0.99484026786694479</v>
      </c>
      <c r="H187" s="10">
        <v>240</v>
      </c>
      <c r="I187" s="10">
        <v>52.1</v>
      </c>
      <c r="J187" s="10">
        <v>38.299999999999997</v>
      </c>
      <c r="K187">
        <v>48.6</v>
      </c>
      <c r="L187">
        <v>72.5</v>
      </c>
      <c r="M187">
        <v>90.2</v>
      </c>
      <c r="N187" t="s">
        <v>195</v>
      </c>
      <c r="O187" t="str">
        <f>_xlfn.XLOOKUP(A187,'[1]Dataset ny'!$B$2:$B$291,'[1]Dataset ny'!$BK$2:$BK$291)</f>
        <v>Västra Götalands län</v>
      </c>
    </row>
    <row r="188" spans="1:40" ht="17.25">
      <c r="A188" s="9" t="s">
        <v>192</v>
      </c>
      <c r="B188" s="10">
        <v>6802.33</v>
      </c>
      <c r="C188" s="53">
        <v>73393</v>
      </c>
      <c r="D188" s="11">
        <v>10.8</v>
      </c>
      <c r="E188" s="11">
        <v>0.76766554504475903</v>
      </c>
      <c r="F188" s="10">
        <v>2495</v>
      </c>
      <c r="G188" s="10">
        <v>1.0000549828178693</v>
      </c>
      <c r="H188" s="10">
        <v>67</v>
      </c>
      <c r="I188" s="10">
        <v>65.8</v>
      </c>
      <c r="J188" s="10">
        <v>27.1</v>
      </c>
      <c r="K188">
        <v>57.7</v>
      </c>
      <c r="L188">
        <v>78.8</v>
      </c>
      <c r="M188">
        <v>96.2</v>
      </c>
      <c r="N188" t="s">
        <v>171</v>
      </c>
      <c r="O188" t="str">
        <f>_xlfn.XLOOKUP(A188,'[1]Dataset ny'!$B$2:$B$291,'[1]Dataset ny'!$BK$2:$BK$291)</f>
        <v>Västerbottens län</v>
      </c>
    </row>
    <row r="189" spans="1:40" ht="17.25">
      <c r="A189" s="9" t="s">
        <v>219</v>
      </c>
      <c r="B189" s="10">
        <v>659.4</v>
      </c>
      <c r="C189" s="53">
        <v>4371</v>
      </c>
      <c r="D189" s="11">
        <v>6.6</v>
      </c>
      <c r="E189" s="11">
        <v>0.55230496453900713</v>
      </c>
      <c r="F189" s="10">
        <v>597</v>
      </c>
      <c r="G189" s="10">
        <v>0.93336858804865153</v>
      </c>
      <c r="H189" s="10">
        <v>213</v>
      </c>
      <c r="I189" s="10">
        <v>69.3</v>
      </c>
      <c r="J189" s="10">
        <v>34.299999999999997</v>
      </c>
      <c r="K189">
        <v>40.6</v>
      </c>
      <c r="L189">
        <v>71</v>
      </c>
      <c r="M189">
        <v>97.3</v>
      </c>
      <c r="N189" t="s">
        <v>195</v>
      </c>
      <c r="O189" t="str">
        <f>_xlfn.XLOOKUP(A189,'[1]Dataset ny'!$B$2:$B$291,'[1]Dataset ny'!$BK$2:$BK$291)</f>
        <v>Västmanlands län</v>
      </c>
    </row>
    <row r="190" spans="1:40" ht="17.25">
      <c r="A190" s="9" t="s">
        <v>56</v>
      </c>
      <c r="B190" s="10">
        <v>193.42</v>
      </c>
      <c r="C190" s="53">
        <v>16419</v>
      </c>
      <c r="D190" s="11">
        <v>84.9</v>
      </c>
      <c r="E190" s="11">
        <v>0.85435276305828922</v>
      </c>
      <c r="F190" s="10">
        <v>1930</v>
      </c>
      <c r="G190" s="10">
        <v>0.63146713321669579</v>
      </c>
      <c r="H190" s="10">
        <v>71</v>
      </c>
      <c r="I190" s="10">
        <v>57.1</v>
      </c>
      <c r="J190" s="10">
        <v>36.1</v>
      </c>
      <c r="K190">
        <v>44.3</v>
      </c>
      <c r="L190">
        <v>68.400000000000006</v>
      </c>
      <c r="M190">
        <v>96.3</v>
      </c>
      <c r="N190" t="s">
        <v>26</v>
      </c>
      <c r="O190" t="str">
        <f>_xlfn.XLOOKUP(A190,'[1]Dataset ny'!$B$2:$B$291,'[1]Dataset ny'!$BK$2:$BK$291)</f>
        <v>Skåne län</v>
      </c>
    </row>
    <row r="191" spans="1:40" ht="17.25">
      <c r="A191" s="9" t="s">
        <v>183</v>
      </c>
      <c r="B191" s="10">
        <v>673.63</v>
      </c>
      <c r="C191" s="53">
        <v>57016</v>
      </c>
      <c r="D191" s="11">
        <v>84.6</v>
      </c>
      <c r="E191" s="11">
        <v>1.006605954796395</v>
      </c>
      <c r="F191" s="10">
        <v>12936</v>
      </c>
      <c r="G191" s="10">
        <v>1.2305418376573694</v>
      </c>
      <c r="H191" s="10">
        <v>277</v>
      </c>
      <c r="I191" s="10">
        <v>65.599999999999994</v>
      </c>
      <c r="J191" s="10">
        <v>37.6</v>
      </c>
      <c r="K191">
        <v>59.3</v>
      </c>
      <c r="L191">
        <v>76.3</v>
      </c>
      <c r="M191">
        <v>98</v>
      </c>
      <c r="N191" t="s">
        <v>171</v>
      </c>
      <c r="O191" t="str">
        <f>_xlfn.XLOOKUP(A191,'[1]Dataset ny'!$B$2:$B$291,'[1]Dataset ny'!$BK$2:$BK$291)</f>
        <v>Västra Götalands län</v>
      </c>
    </row>
    <row r="192" spans="1:40" ht="17.25">
      <c r="A192" s="9" t="s">
        <v>224</v>
      </c>
      <c r="B192" s="10">
        <v>947.99</v>
      </c>
      <c r="C192" s="53">
        <v>10933</v>
      </c>
      <c r="D192" s="11">
        <v>11.5</v>
      </c>
      <c r="E192" s="11">
        <v>0.5714285714285714</v>
      </c>
      <c r="F192" s="10">
        <v>820</v>
      </c>
      <c r="G192" s="10">
        <v>0.65253381788814857</v>
      </c>
      <c r="H192" s="10">
        <v>142</v>
      </c>
      <c r="I192" s="10">
        <v>71.7</v>
      </c>
      <c r="J192" s="10">
        <v>33.200000000000003</v>
      </c>
      <c r="K192">
        <v>67.400000000000006</v>
      </c>
      <c r="L192">
        <v>82.6</v>
      </c>
      <c r="M192">
        <v>97</v>
      </c>
      <c r="N192" t="s">
        <v>195</v>
      </c>
      <c r="O192" t="str">
        <f>_xlfn.XLOOKUP(A192,'[1]Dataset ny'!$B$2:$B$291,'[1]Dataset ny'!$BK$2:$BK$291)</f>
        <v>Dalarnas län</v>
      </c>
    </row>
    <row r="193" spans="1:15" ht="17.25">
      <c r="A193" s="9" t="s">
        <v>243</v>
      </c>
      <c r="B193" s="10">
        <v>5396.59</v>
      </c>
      <c r="C193" s="53">
        <v>18814</v>
      </c>
      <c r="D193" s="11">
        <v>3.5</v>
      </c>
      <c r="E193" s="11">
        <v>0.59134718355108151</v>
      </c>
      <c r="F193" s="10">
        <v>903</v>
      </c>
      <c r="G193" s="10">
        <v>0.96820976911474654</v>
      </c>
      <c r="H193" s="10">
        <v>208</v>
      </c>
      <c r="I193" s="10">
        <v>68.099999999999994</v>
      </c>
      <c r="J193" s="10">
        <v>38.299999999999997</v>
      </c>
      <c r="K193">
        <v>53.9</v>
      </c>
      <c r="L193">
        <v>81.2</v>
      </c>
      <c r="M193">
        <v>96.2</v>
      </c>
      <c r="N193" t="s">
        <v>229</v>
      </c>
      <c r="O193" t="str">
        <f>_xlfn.XLOOKUP(A193,'[1]Dataset ny'!$B$2:$B$291,'[1]Dataset ny'!$BK$2:$BK$291)</f>
        <v>Västernorrlands län</v>
      </c>
    </row>
    <row r="194" spans="1:15" ht="17.25">
      <c r="A194" s="9" t="s">
        <v>41</v>
      </c>
      <c r="B194" s="10">
        <v>52.61</v>
      </c>
      <c r="C194" s="53">
        <v>75108</v>
      </c>
      <c r="D194" s="11">
        <v>1427.6</v>
      </c>
      <c r="E194" s="11">
        <v>1.0837540952013875</v>
      </c>
      <c r="F194" s="10">
        <v>18085</v>
      </c>
      <c r="G194" s="10">
        <v>0.71078208251894293</v>
      </c>
      <c r="H194" s="10">
        <v>24</v>
      </c>
      <c r="I194" s="10">
        <v>63.5</v>
      </c>
      <c r="J194" s="10">
        <v>40.799999999999997</v>
      </c>
      <c r="K194">
        <v>61.5</v>
      </c>
      <c r="L194">
        <v>71</v>
      </c>
      <c r="M194">
        <v>96.9</v>
      </c>
      <c r="N194" t="s">
        <v>26</v>
      </c>
      <c r="O194" t="str">
        <f>_xlfn.XLOOKUP(A194,'[1]Dataset ny'!$B$2:$B$291,'[1]Dataset ny'!$BK$2:$BK$291)</f>
        <v>Stockholms län</v>
      </c>
    </row>
    <row r="195" spans="1:15" ht="17.25">
      <c r="A195" s="9" t="s">
        <v>270</v>
      </c>
      <c r="B195" s="10">
        <v>19.27</v>
      </c>
      <c r="C195" s="53">
        <v>84187</v>
      </c>
      <c r="D195" s="11">
        <v>4368.8</v>
      </c>
      <c r="E195" s="11">
        <v>1.1641417107065963</v>
      </c>
      <c r="F195" s="10">
        <v>94108</v>
      </c>
      <c r="G195" s="10">
        <v>2.2966613466764438</v>
      </c>
      <c r="H195" s="10">
        <v>64</v>
      </c>
      <c r="I195" s="10" t="s">
        <v>269</v>
      </c>
      <c r="J195" s="10" t="s">
        <v>269</v>
      </c>
      <c r="K195" t="s">
        <v>269</v>
      </c>
      <c r="L195" t="s">
        <v>269</v>
      </c>
      <c r="M195" t="s">
        <v>269</v>
      </c>
      <c r="N195" t="s">
        <v>26</v>
      </c>
      <c r="O195" t="str">
        <f>_xlfn.XLOOKUP(A195,'[1]Dataset ny'!$B$2:$B$291,'[1]Dataset ny'!$BK$2:$BK$291)</f>
        <v>Stockholms län</v>
      </c>
    </row>
    <row r="196" spans="1:15" ht="17.25">
      <c r="A196" s="9" t="s">
        <v>339</v>
      </c>
      <c r="B196" s="10">
        <v>7366.62</v>
      </c>
      <c r="C196" s="53">
        <v>2460</v>
      </c>
      <c r="D196" s="11">
        <v>0.3</v>
      </c>
      <c r="E196" s="11">
        <v>0.550632911392405</v>
      </c>
      <c r="F196" s="10">
        <v>134</v>
      </c>
      <c r="G196" s="10">
        <v>0.87661290322580643</v>
      </c>
      <c r="H196" s="10">
        <v>276</v>
      </c>
      <c r="I196" s="10" t="s">
        <v>269</v>
      </c>
      <c r="J196" s="10" t="s">
        <v>269</v>
      </c>
      <c r="K196" t="s">
        <v>269</v>
      </c>
      <c r="L196" t="s">
        <v>269</v>
      </c>
      <c r="M196" t="s">
        <v>269</v>
      </c>
      <c r="N196" t="s">
        <v>253</v>
      </c>
      <c r="O196" t="str">
        <f>_xlfn.XLOOKUP(A196,'[1]Dataset ny'!$B$2:$B$291,'[1]Dataset ny'!$BK$2:$BK$291)</f>
        <v>Västerbottens län</v>
      </c>
    </row>
    <row r="197" spans="1:15" ht="17.25">
      <c r="A197" s="9" t="s">
        <v>335</v>
      </c>
      <c r="B197" s="10">
        <v>138.19999999999999</v>
      </c>
      <c r="C197" s="53">
        <v>9125</v>
      </c>
      <c r="D197" s="11">
        <v>66</v>
      </c>
      <c r="E197" s="11">
        <v>0.42486338797814205</v>
      </c>
      <c r="F197" s="10">
        <v>1058</v>
      </c>
      <c r="G197" s="10">
        <v>0.96156583629893233</v>
      </c>
      <c r="H197" s="10">
        <v>87</v>
      </c>
      <c r="I197" s="10" t="s">
        <v>269</v>
      </c>
      <c r="J197" s="10" t="s">
        <v>269</v>
      </c>
      <c r="K197" t="s">
        <v>269</v>
      </c>
      <c r="L197" t="s">
        <v>269</v>
      </c>
      <c r="M197" t="s">
        <v>269</v>
      </c>
      <c r="N197" t="s">
        <v>253</v>
      </c>
      <c r="O197" t="str">
        <f>_xlfn.XLOOKUP(A197,'[1]Dataset ny'!$B$2:$B$291,'[1]Dataset ny'!$BK$2:$BK$291)</f>
        <v>Västra Götalands län</v>
      </c>
    </row>
    <row r="198" spans="1:15" ht="17.25">
      <c r="A198" s="9" t="s">
        <v>50</v>
      </c>
      <c r="B198" s="10">
        <v>106.81</v>
      </c>
      <c r="C198" s="53">
        <v>26242</v>
      </c>
      <c r="D198" s="11">
        <v>245.7</v>
      </c>
      <c r="E198" s="11">
        <v>1.0445859872611465</v>
      </c>
      <c r="F198" s="10">
        <v>4603</v>
      </c>
      <c r="G198" s="10">
        <v>0.5828400031573131</v>
      </c>
      <c r="H198" s="10">
        <v>157</v>
      </c>
      <c r="I198" s="10">
        <v>61.55</v>
      </c>
      <c r="J198" s="10">
        <v>50.5</v>
      </c>
      <c r="K198">
        <v>37.700000000000003</v>
      </c>
      <c r="L198">
        <v>80.699999999999989</v>
      </c>
      <c r="M198">
        <v>97.9</v>
      </c>
      <c r="N198" t="s">
        <v>26</v>
      </c>
      <c r="O198" t="str">
        <f>_xlfn.XLOOKUP(A198,'[1]Dataset ny'!$B$2:$B$291,'[1]Dataset ny'!$BK$2:$BK$291)</f>
        <v>Skåne län</v>
      </c>
    </row>
    <row r="199" spans="1:15" ht="17.25">
      <c r="A199" s="9" t="s">
        <v>62</v>
      </c>
      <c r="B199" s="10">
        <v>251.83</v>
      </c>
      <c r="C199" s="53">
        <v>27556</v>
      </c>
      <c r="D199" s="11">
        <v>109.4</v>
      </c>
      <c r="E199" s="11">
        <v>0.8921830402357056</v>
      </c>
      <c r="F199" s="10">
        <v>6675</v>
      </c>
      <c r="G199" s="10">
        <v>0.94319711027693176</v>
      </c>
      <c r="H199" s="10">
        <v>49</v>
      </c>
      <c r="I199" s="10">
        <v>66.400000000000006</v>
      </c>
      <c r="J199" s="10">
        <v>24.2</v>
      </c>
      <c r="K199">
        <v>43.4</v>
      </c>
      <c r="L199">
        <v>73.900000000000006</v>
      </c>
      <c r="M199">
        <v>98</v>
      </c>
      <c r="N199" t="s">
        <v>26</v>
      </c>
      <c r="O199" t="str">
        <f>_xlfn.XLOOKUP(A199,'[1]Dataset ny'!$B$2:$B$291,'[1]Dataset ny'!$BK$2:$BK$291)</f>
        <v>Västra Götalands län</v>
      </c>
    </row>
    <row r="200" spans="1:15" ht="17.25">
      <c r="A200" s="9" t="s">
        <v>268</v>
      </c>
      <c r="B200" s="10">
        <v>187.21</v>
      </c>
      <c r="C200" s="53">
        <v>978770</v>
      </c>
      <c r="D200" s="11">
        <v>5228.2</v>
      </c>
      <c r="E200" s="11">
        <v>1.0797824566855723</v>
      </c>
      <c r="F200" s="10">
        <v>334177</v>
      </c>
      <c r="G200" s="10">
        <v>1.3672522690895847</v>
      </c>
      <c r="H200" s="10">
        <v>5</v>
      </c>
      <c r="I200" s="10" t="s">
        <v>269</v>
      </c>
      <c r="J200" s="10" t="s">
        <v>269</v>
      </c>
      <c r="K200" t="s">
        <v>269</v>
      </c>
      <c r="L200" t="s">
        <v>269</v>
      </c>
      <c r="M200" t="s">
        <v>269</v>
      </c>
      <c r="N200" t="s">
        <v>21</v>
      </c>
      <c r="O200" t="str">
        <f>_xlfn.XLOOKUP(A200,'[1]Dataset ny'!$B$2:$B$291,'[1]Dataset ny'!$BK$2:$BK$291)</f>
        <v>Stockholms län</v>
      </c>
    </row>
    <row r="201" spans="1:15" ht="17.25">
      <c r="A201" s="9" t="s">
        <v>320</v>
      </c>
      <c r="B201" s="10">
        <v>391.72</v>
      </c>
      <c r="C201" s="53">
        <v>3948</v>
      </c>
      <c r="D201" s="11">
        <v>10.1</v>
      </c>
      <c r="E201" s="11">
        <v>0.52664426308209311</v>
      </c>
      <c r="F201" s="10">
        <v>438</v>
      </c>
      <c r="G201" s="10">
        <v>0.67460317460317465</v>
      </c>
      <c r="H201" s="10">
        <v>281</v>
      </c>
      <c r="I201" s="10" t="s">
        <v>269</v>
      </c>
      <c r="J201" s="10" t="s">
        <v>269</v>
      </c>
      <c r="K201" t="s">
        <v>269</v>
      </c>
      <c r="L201" t="s">
        <v>269</v>
      </c>
      <c r="M201" t="s">
        <v>269</v>
      </c>
      <c r="N201" t="s">
        <v>195</v>
      </c>
      <c r="O201" t="str">
        <f>_xlfn.XLOOKUP(A201,'[1]Dataset ny'!$B$2:$B$291,'[1]Dataset ny'!$BK$2:$BK$291)</f>
        <v>Värmlands län</v>
      </c>
    </row>
    <row r="202" spans="1:15" ht="17.25">
      <c r="A202" s="9" t="s">
        <v>265</v>
      </c>
      <c r="B202" s="10">
        <v>7298.86</v>
      </c>
      <c r="C202" s="53">
        <v>5808</v>
      </c>
      <c r="D202" s="11">
        <v>0.8</v>
      </c>
      <c r="E202" s="11">
        <v>0.57948369565217395</v>
      </c>
      <c r="F202" s="10">
        <v>258</v>
      </c>
      <c r="G202" s="10">
        <v>0.94852680156194535</v>
      </c>
      <c r="H202" s="10">
        <v>233</v>
      </c>
      <c r="I202" s="10">
        <v>70.900000000000006</v>
      </c>
      <c r="J202" s="10">
        <v>17.899999999999999</v>
      </c>
      <c r="K202">
        <v>44.3</v>
      </c>
      <c r="L202">
        <v>92.1</v>
      </c>
      <c r="M202">
        <v>98.2</v>
      </c>
      <c r="N202" t="s">
        <v>253</v>
      </c>
      <c r="O202" t="str">
        <f>_xlfn.XLOOKUP(A202,'[1]Dataset ny'!$B$2:$B$291,'[1]Dataset ny'!$BK$2:$BK$291)</f>
        <v>Västerbottens län</v>
      </c>
    </row>
    <row r="203" spans="1:15" ht="17.25">
      <c r="A203" s="9" t="s">
        <v>109</v>
      </c>
      <c r="B203" s="10">
        <v>739.34</v>
      </c>
      <c r="C203" s="53">
        <v>38129</v>
      </c>
      <c r="D203" s="11">
        <v>51.6</v>
      </c>
      <c r="E203" s="11">
        <v>0.80948776179661885</v>
      </c>
      <c r="F203" s="10">
        <v>2881</v>
      </c>
      <c r="G203" s="10">
        <v>0.69341037893099233</v>
      </c>
      <c r="H203" s="10">
        <v>20</v>
      </c>
      <c r="I203" s="10">
        <v>57</v>
      </c>
      <c r="J203" s="10">
        <v>35.549999999999997</v>
      </c>
      <c r="K203">
        <v>53</v>
      </c>
      <c r="L203">
        <v>66.949999999999989</v>
      </c>
      <c r="M203">
        <v>96.05</v>
      </c>
      <c r="N203" t="s">
        <v>104</v>
      </c>
      <c r="O203" t="str">
        <f>_xlfn.XLOOKUP(A203,'[1]Dataset ny'!$B$2:$B$291,'[1]Dataset ny'!$BK$2:$BK$291)</f>
        <v>Södermanlands län</v>
      </c>
    </row>
    <row r="204" spans="1:15" ht="17.25">
      <c r="A204" s="9" t="s">
        <v>336</v>
      </c>
      <c r="B204" s="10">
        <v>467.5</v>
      </c>
      <c r="C204" s="53">
        <v>13277</v>
      </c>
      <c r="D204" s="11">
        <v>28.4</v>
      </c>
      <c r="E204" s="11">
        <v>0.78969334059154417</v>
      </c>
      <c r="F204" s="10">
        <v>1161</v>
      </c>
      <c r="G204" s="10">
        <v>1.0622332859174966</v>
      </c>
      <c r="H204" s="10">
        <v>22</v>
      </c>
      <c r="I204" s="10" t="s">
        <v>269</v>
      </c>
      <c r="J204" s="10" t="s">
        <v>269</v>
      </c>
      <c r="K204" t="s">
        <v>269</v>
      </c>
      <c r="L204" t="s">
        <v>269</v>
      </c>
      <c r="M204" t="s">
        <v>269</v>
      </c>
      <c r="N204" t="s">
        <v>253</v>
      </c>
      <c r="O204" t="str">
        <f>_xlfn.XLOOKUP(A204,'[1]Dataset ny'!$B$2:$B$291,'[1]Dataset ny'!$BK$2:$BK$291)</f>
        <v>Västra Götalands län</v>
      </c>
    </row>
    <row r="205" spans="1:15" ht="17.25">
      <c r="A205" s="9" t="s">
        <v>245</v>
      </c>
      <c r="B205" s="10">
        <v>10464.219999999999</v>
      </c>
      <c r="C205" s="53">
        <v>11473</v>
      </c>
      <c r="D205" s="11">
        <v>1.1000000000000001</v>
      </c>
      <c r="E205" s="11">
        <v>0.58707767328456972</v>
      </c>
      <c r="F205" s="10">
        <v>526</v>
      </c>
      <c r="G205" s="10">
        <v>0.95716395864106352</v>
      </c>
      <c r="H205" s="10">
        <v>193</v>
      </c>
      <c r="I205" s="10">
        <v>74.099999999999994</v>
      </c>
      <c r="J205" s="10">
        <v>27.3</v>
      </c>
      <c r="K205">
        <v>59.9</v>
      </c>
      <c r="L205">
        <v>86.2</v>
      </c>
      <c r="M205">
        <v>97.8</v>
      </c>
      <c r="N205" t="s">
        <v>229</v>
      </c>
      <c r="O205" t="str">
        <f>_xlfn.XLOOKUP(A205,'[1]Dataset ny'!$B$2:$B$291,'[1]Dataset ny'!$BK$2:$BK$291)</f>
        <v>Jämtlands län</v>
      </c>
    </row>
    <row r="206" spans="1:15" ht="17.25">
      <c r="A206" s="9" t="s">
        <v>43</v>
      </c>
      <c r="B206" s="10">
        <v>8.68</v>
      </c>
      <c r="C206" s="53">
        <v>53564</v>
      </c>
      <c r="D206" s="11">
        <v>6171</v>
      </c>
      <c r="E206" s="11">
        <v>1.3025298896888831</v>
      </c>
      <c r="F206" s="10">
        <v>21001</v>
      </c>
      <c r="G206" s="10">
        <v>0.8609760132340778</v>
      </c>
      <c r="H206" s="10">
        <v>172</v>
      </c>
      <c r="I206" s="10">
        <v>56.7</v>
      </c>
      <c r="J206" s="10">
        <v>46.1</v>
      </c>
      <c r="K206">
        <v>56.25</v>
      </c>
      <c r="L206">
        <v>73.25</v>
      </c>
      <c r="M206">
        <v>91.8</v>
      </c>
      <c r="N206" t="s">
        <v>26</v>
      </c>
      <c r="O206" t="str">
        <f>_xlfn.XLOOKUP(A206,'[1]Dataset ny'!$B$2:$B$291,'[1]Dataset ny'!$BK$2:$BK$291)</f>
        <v>Stockholms län</v>
      </c>
    </row>
    <row r="207" spans="1:15" ht="17.25">
      <c r="A207" s="9" t="s">
        <v>95</v>
      </c>
      <c r="B207" s="10">
        <v>3189.14</v>
      </c>
      <c r="C207" s="53">
        <v>99383</v>
      </c>
      <c r="D207" s="11">
        <v>31.2</v>
      </c>
      <c r="E207" s="11">
        <v>0.82837209302325576</v>
      </c>
      <c r="F207" s="10">
        <v>9792</v>
      </c>
      <c r="G207" s="10">
        <v>1.0837619851034936</v>
      </c>
      <c r="H207" s="10">
        <v>70</v>
      </c>
      <c r="I207" s="10">
        <v>57.55</v>
      </c>
      <c r="J207" s="10">
        <v>31.5</v>
      </c>
      <c r="K207">
        <v>51.75</v>
      </c>
      <c r="L207">
        <v>64.7</v>
      </c>
      <c r="M207">
        <v>96.800000000000011</v>
      </c>
      <c r="N207" t="s">
        <v>70</v>
      </c>
      <c r="O207" t="str">
        <f>_xlfn.XLOOKUP(A207,'[1]Dataset ny'!$B$2:$B$291,'[1]Dataset ny'!$BK$2:$BK$291)</f>
        <v>Västernorrlands län</v>
      </c>
    </row>
    <row r="208" spans="1:15" ht="17.25">
      <c r="A208" s="9" t="s">
        <v>234</v>
      </c>
      <c r="B208" s="10">
        <v>1287.98</v>
      </c>
      <c r="C208" s="53">
        <v>13355</v>
      </c>
      <c r="D208" s="11">
        <v>10.4</v>
      </c>
      <c r="E208" s="11">
        <v>0.66550190597204573</v>
      </c>
      <c r="F208" s="10">
        <v>1015</v>
      </c>
      <c r="G208" s="10">
        <v>0.87838039743015095</v>
      </c>
      <c r="H208" s="10">
        <v>117</v>
      </c>
      <c r="I208" s="10">
        <v>78.2</v>
      </c>
      <c r="J208" s="10">
        <v>27.4</v>
      </c>
      <c r="K208">
        <v>54.3</v>
      </c>
      <c r="L208">
        <v>85.1</v>
      </c>
      <c r="M208">
        <v>99</v>
      </c>
      <c r="N208" t="s">
        <v>229</v>
      </c>
      <c r="O208" t="str">
        <f>_xlfn.XLOOKUP(A208,'[1]Dataset ny'!$B$2:$B$291,'[1]Dataset ny'!$BK$2:$BK$291)</f>
        <v>Värmlands län</v>
      </c>
    </row>
    <row r="209" spans="1:15" ht="17.25">
      <c r="A209" s="9" t="s">
        <v>289</v>
      </c>
      <c r="B209" s="10">
        <v>343.91</v>
      </c>
      <c r="C209" s="53">
        <v>10099</v>
      </c>
      <c r="D209" s="11">
        <v>29.4</v>
      </c>
      <c r="E209" s="11">
        <v>0.73822341857335128</v>
      </c>
      <c r="F209" s="10">
        <v>1059</v>
      </c>
      <c r="G209" s="10">
        <v>0.64003511852502193</v>
      </c>
      <c r="H209" s="10">
        <v>188</v>
      </c>
      <c r="I209" s="10" t="s">
        <v>269</v>
      </c>
      <c r="J209" s="10" t="s">
        <v>269</v>
      </c>
      <c r="K209" t="s">
        <v>269</v>
      </c>
      <c r="L209" t="s">
        <v>269</v>
      </c>
      <c r="M209" t="s">
        <v>269</v>
      </c>
      <c r="N209" t="s">
        <v>104</v>
      </c>
      <c r="O209" t="str">
        <f>_xlfn.XLOOKUP(A209,'[1]Dataset ny'!$B$2:$B$291,'[1]Dataset ny'!$BK$2:$BK$291)</f>
        <v>Västmanlands län</v>
      </c>
    </row>
    <row r="210" spans="1:15" ht="17.25">
      <c r="A210" s="9" t="s">
        <v>282</v>
      </c>
      <c r="B210" s="10">
        <v>386.77</v>
      </c>
      <c r="C210" s="53">
        <v>14412</v>
      </c>
      <c r="D210" s="11">
        <v>37.299999999999997</v>
      </c>
      <c r="E210" s="11">
        <v>0.96412556053811671</v>
      </c>
      <c r="F210" s="10">
        <v>1871</v>
      </c>
      <c r="G210" s="10">
        <v>0.612985179957657</v>
      </c>
      <c r="H210" s="10">
        <v>229</v>
      </c>
      <c r="I210" s="10" t="s">
        <v>269</v>
      </c>
      <c r="J210" s="10" t="s">
        <v>269</v>
      </c>
      <c r="K210" t="s">
        <v>269</v>
      </c>
      <c r="L210" t="s">
        <v>269</v>
      </c>
      <c r="M210" t="s">
        <v>269</v>
      </c>
      <c r="N210" t="s">
        <v>104</v>
      </c>
      <c r="O210" t="str">
        <f>_xlfn.XLOOKUP(A210,'[1]Dataset ny'!$B$2:$B$291,'[1]Dataset ny'!$BK$2:$BK$291)</f>
        <v>Skåne län</v>
      </c>
    </row>
    <row r="211" spans="1:15" ht="17.25">
      <c r="A211" s="9" t="s">
        <v>55</v>
      </c>
      <c r="B211" s="10">
        <v>217.71</v>
      </c>
      <c r="C211" s="53">
        <v>23222</v>
      </c>
      <c r="D211" s="11">
        <v>106.7</v>
      </c>
      <c r="E211" s="11">
        <v>1.0783667258432663</v>
      </c>
      <c r="F211" s="10">
        <v>4330</v>
      </c>
      <c r="G211" s="10">
        <v>0.6346560846560847</v>
      </c>
      <c r="H211" s="10">
        <v>46</v>
      </c>
      <c r="I211" s="10">
        <v>60.1</v>
      </c>
      <c r="J211" s="10">
        <v>49.4</v>
      </c>
      <c r="K211">
        <v>53.5</v>
      </c>
      <c r="L211">
        <v>72.3</v>
      </c>
      <c r="M211">
        <v>97.9</v>
      </c>
      <c r="N211" t="s">
        <v>26</v>
      </c>
      <c r="O211" t="str">
        <f>_xlfn.XLOOKUP(A211,'[1]Dataset ny'!$B$2:$B$291,'[1]Dataset ny'!$BK$2:$BK$291)</f>
        <v>Skåne län</v>
      </c>
    </row>
    <row r="212" spans="1:15" ht="17.25">
      <c r="A212" s="9" t="s">
        <v>285</v>
      </c>
      <c r="B212" s="10">
        <v>919.65</v>
      </c>
      <c r="C212" s="53">
        <v>10864</v>
      </c>
      <c r="D212" s="11">
        <v>11.8</v>
      </c>
      <c r="E212" s="11">
        <v>0.69626639757820386</v>
      </c>
      <c r="F212" s="10">
        <v>1480</v>
      </c>
      <c r="G212" s="10">
        <v>0.80827139317705354</v>
      </c>
      <c r="H212" s="10">
        <v>163</v>
      </c>
      <c r="I212" s="10" t="s">
        <v>269</v>
      </c>
      <c r="J212" s="10" t="s">
        <v>269</v>
      </c>
      <c r="K212" t="s">
        <v>269</v>
      </c>
      <c r="L212" t="s">
        <v>269</v>
      </c>
      <c r="M212" t="s">
        <v>269</v>
      </c>
      <c r="N212" t="s">
        <v>104</v>
      </c>
      <c r="O212" t="str">
        <f>_xlfn.XLOOKUP(A212,'[1]Dataset ny'!$B$2:$B$291,'[1]Dataset ny'!$BK$2:$BK$291)</f>
        <v>Västra Götalands län</v>
      </c>
    </row>
    <row r="213" spans="1:15" ht="17.25">
      <c r="A213" s="9" t="s">
        <v>236</v>
      </c>
      <c r="B213" s="10">
        <v>1221.3399999999999</v>
      </c>
      <c r="C213" s="53">
        <v>15396</v>
      </c>
      <c r="D213" s="11">
        <v>12.6</v>
      </c>
      <c r="E213" s="11">
        <v>0.64115281501340482</v>
      </c>
      <c r="F213" s="10">
        <v>1354</v>
      </c>
      <c r="G213" s="10">
        <v>0.91399612460873458</v>
      </c>
      <c r="H213" s="10">
        <v>160</v>
      </c>
      <c r="I213" s="10">
        <v>43.85</v>
      </c>
      <c r="J213" s="10">
        <v>28.1</v>
      </c>
      <c r="K213">
        <v>59.099999999999994</v>
      </c>
      <c r="L213">
        <v>59.1</v>
      </c>
      <c r="M213">
        <v>93.75</v>
      </c>
      <c r="N213" t="s">
        <v>229</v>
      </c>
      <c r="O213" t="str">
        <f>_xlfn.XLOOKUP(A213,'[1]Dataset ny'!$B$2:$B$291,'[1]Dataset ny'!$BK$2:$BK$291)</f>
        <v>Värmlands län</v>
      </c>
    </row>
    <row r="214" spans="1:15" ht="17.25">
      <c r="A214" s="9" t="s">
        <v>147</v>
      </c>
      <c r="B214" s="10">
        <v>570.30999999999995</v>
      </c>
      <c r="C214" s="53">
        <v>11242</v>
      </c>
      <c r="D214" s="11">
        <v>19.7</v>
      </c>
      <c r="E214" s="11">
        <v>0.66504476449980532</v>
      </c>
      <c r="F214" s="10">
        <v>1181</v>
      </c>
      <c r="G214" s="10">
        <v>0.65975254730713251</v>
      </c>
      <c r="H214" s="10">
        <v>131</v>
      </c>
      <c r="I214" s="10">
        <v>73.849999999999994</v>
      </c>
      <c r="J214" s="10">
        <v>26.75</v>
      </c>
      <c r="K214">
        <v>49.650000000000006</v>
      </c>
      <c r="L214">
        <v>76.400000000000006</v>
      </c>
      <c r="M214">
        <v>98.75</v>
      </c>
      <c r="N214" t="s">
        <v>104</v>
      </c>
      <c r="O214" t="str">
        <f>_xlfn.XLOOKUP(A214,'[1]Dataset ny'!$B$2:$B$291,'[1]Dataset ny'!$BK$2:$BK$291)</f>
        <v>Dalarnas län</v>
      </c>
    </row>
    <row r="215" spans="1:15" ht="17.25">
      <c r="A215" s="9" t="s">
        <v>197</v>
      </c>
      <c r="B215" s="10">
        <v>678.95</v>
      </c>
      <c r="C215" s="53">
        <v>11709</v>
      </c>
      <c r="D215" s="11">
        <v>17.2</v>
      </c>
      <c r="E215" s="11">
        <v>0.85545361875637094</v>
      </c>
      <c r="F215" s="10">
        <v>1180</v>
      </c>
      <c r="G215" s="10">
        <v>0.9034545454545454</v>
      </c>
      <c r="H215" s="10">
        <v>112</v>
      </c>
      <c r="I215" s="10">
        <v>62.8</v>
      </c>
      <c r="J215" s="10">
        <v>38</v>
      </c>
      <c r="K215">
        <v>55.5</v>
      </c>
      <c r="L215">
        <v>80.8</v>
      </c>
      <c r="M215">
        <v>98.8</v>
      </c>
      <c r="N215" t="s">
        <v>195</v>
      </c>
      <c r="O215" t="str">
        <f>_xlfn.XLOOKUP(A215,'[1]Dataset ny'!$B$2:$B$291,'[1]Dataset ny'!$BK$2:$BK$291)</f>
        <v>Jönköpings län</v>
      </c>
    </row>
    <row r="216" spans="1:15" ht="17.25">
      <c r="A216" s="9" t="s">
        <v>239</v>
      </c>
      <c r="B216" s="10">
        <v>1059.42</v>
      </c>
      <c r="C216" s="53">
        <v>25446</v>
      </c>
      <c r="D216" s="11">
        <v>24</v>
      </c>
      <c r="E216" s="11">
        <v>0.62729041673423058</v>
      </c>
      <c r="F216" s="10">
        <v>1637</v>
      </c>
      <c r="G216" s="10">
        <v>0.95262634481511621</v>
      </c>
      <c r="H216" s="10">
        <v>26</v>
      </c>
      <c r="I216" s="10">
        <v>51.9</v>
      </c>
      <c r="J216" s="10">
        <v>38.9</v>
      </c>
      <c r="K216">
        <v>56.8</v>
      </c>
      <c r="L216">
        <v>64.5</v>
      </c>
      <c r="M216">
        <v>91.3</v>
      </c>
      <c r="N216" t="s">
        <v>229</v>
      </c>
      <c r="O216" t="str">
        <f>_xlfn.XLOOKUP(A216,'[1]Dataset ny'!$B$2:$B$291,'[1]Dataset ny'!$BK$2:$BK$291)</f>
        <v>Gävleborgs län</v>
      </c>
    </row>
    <row r="217" spans="1:15" ht="17.25">
      <c r="A217" s="9" t="s">
        <v>280</v>
      </c>
      <c r="B217" s="10">
        <v>673.46</v>
      </c>
      <c r="C217" s="53">
        <v>14673</v>
      </c>
      <c r="D217" s="11">
        <v>21.8</v>
      </c>
      <c r="E217" s="11">
        <v>0.68968636911942105</v>
      </c>
      <c r="F217" s="10">
        <v>1717</v>
      </c>
      <c r="G217" s="10">
        <v>0.65283501492113116</v>
      </c>
      <c r="H217" s="10">
        <v>84</v>
      </c>
      <c r="I217" s="10" t="s">
        <v>269</v>
      </c>
      <c r="J217" s="10" t="s">
        <v>269</v>
      </c>
      <c r="K217" t="s">
        <v>269</v>
      </c>
      <c r="L217" t="s">
        <v>269</v>
      </c>
      <c r="M217" t="s">
        <v>269</v>
      </c>
      <c r="N217" t="s">
        <v>104</v>
      </c>
      <c r="O217" t="str">
        <f>_xlfn.XLOOKUP(A217,'[1]Dataset ny'!$B$2:$B$291,'[1]Dataset ny'!$BK$2:$BK$291)</f>
        <v>Östergötlands län</v>
      </c>
    </row>
    <row r="218" spans="1:15" ht="17.25">
      <c r="A218" s="9" t="s">
        <v>69</v>
      </c>
      <c r="B218" s="10">
        <v>524</v>
      </c>
      <c r="C218" s="53">
        <v>101209</v>
      </c>
      <c r="D218" s="11">
        <v>193.1</v>
      </c>
      <c r="E218" s="11">
        <v>1.0878248660420069</v>
      </c>
      <c r="F218" s="10">
        <v>25755</v>
      </c>
      <c r="G218" s="10">
        <v>1.1415164698570541</v>
      </c>
      <c r="H218" s="10">
        <v>113</v>
      </c>
      <c r="I218" s="10">
        <v>28.7</v>
      </c>
      <c r="J218" s="10">
        <v>41.9</v>
      </c>
      <c r="K218">
        <v>59.9</v>
      </c>
      <c r="L218">
        <v>48.8</v>
      </c>
      <c r="M218">
        <v>88.6</v>
      </c>
      <c r="N218" t="s">
        <v>70</v>
      </c>
      <c r="O218" t="str">
        <f>_xlfn.XLOOKUP(A218,'[1]Dataset ny'!$B$2:$B$291,'[1]Dataset ny'!$BK$2:$BK$291)</f>
        <v>Stockholms län</v>
      </c>
    </row>
    <row r="219" spans="1:15" ht="17.25">
      <c r="A219" s="9" t="s">
        <v>120</v>
      </c>
      <c r="B219" s="10">
        <v>185.26</v>
      </c>
      <c r="C219" s="53">
        <v>17540</v>
      </c>
      <c r="D219" s="11">
        <v>94.7</v>
      </c>
      <c r="E219" s="11">
        <v>0.65316301703163016</v>
      </c>
      <c r="F219" s="10">
        <v>2214</v>
      </c>
      <c r="G219" s="10">
        <v>0.82146755609460276</v>
      </c>
      <c r="H219" s="10">
        <v>45</v>
      </c>
      <c r="I219" s="10">
        <v>59</v>
      </c>
      <c r="J219" s="10">
        <v>41.9</v>
      </c>
      <c r="K219">
        <v>53.7</v>
      </c>
      <c r="L219">
        <v>76.599999999999994</v>
      </c>
      <c r="M219">
        <v>95.6</v>
      </c>
      <c r="N219" t="s">
        <v>104</v>
      </c>
      <c r="O219" t="str">
        <f>_xlfn.XLOOKUP(A219,'[1]Dataset ny'!$B$2:$B$291,'[1]Dataset ny'!$BK$2:$BK$291)</f>
        <v>Blekinge län</v>
      </c>
    </row>
    <row r="220" spans="1:15" ht="17.25">
      <c r="A220" s="9" t="s">
        <v>256</v>
      </c>
      <c r="B220" s="10">
        <v>917.18</v>
      </c>
      <c r="C220" s="53">
        <v>12965</v>
      </c>
      <c r="D220" s="11">
        <v>14.1</v>
      </c>
      <c r="E220" s="11">
        <v>0.58236298711380219</v>
      </c>
      <c r="F220" s="10">
        <v>1352</v>
      </c>
      <c r="G220" s="10">
        <v>0.90316269970655361</v>
      </c>
      <c r="H220" s="10">
        <v>54</v>
      </c>
      <c r="I220" s="10">
        <v>70.599999999999994</v>
      </c>
      <c r="J220" s="10">
        <v>24.2</v>
      </c>
      <c r="K220">
        <v>56.7</v>
      </c>
      <c r="L220">
        <v>89.4</v>
      </c>
      <c r="M220">
        <v>98.4</v>
      </c>
      <c r="N220" t="s">
        <v>253</v>
      </c>
      <c r="O220" t="str">
        <f>_xlfn.XLOOKUP(A220,'[1]Dataset ny'!$B$2:$B$291,'[1]Dataset ny'!$BK$2:$BK$291)</f>
        <v>Västra Götalands län</v>
      </c>
    </row>
    <row r="221" spans="1:15" ht="17.25">
      <c r="A221" s="9" t="s">
        <v>214</v>
      </c>
      <c r="B221" s="10">
        <v>219.8</v>
      </c>
      <c r="C221" s="53">
        <v>11281</v>
      </c>
      <c r="D221" s="11">
        <v>51.3</v>
      </c>
      <c r="E221" s="11">
        <v>0.75227502527805867</v>
      </c>
      <c r="F221" s="10">
        <v>1304</v>
      </c>
      <c r="G221" s="10">
        <v>0.72680313755500292</v>
      </c>
      <c r="H221" s="10">
        <v>269</v>
      </c>
      <c r="I221" s="10">
        <v>60.6</v>
      </c>
      <c r="J221" s="10">
        <v>38.6</v>
      </c>
      <c r="K221">
        <v>52.2</v>
      </c>
      <c r="L221">
        <v>72.5</v>
      </c>
      <c r="M221">
        <v>92.1</v>
      </c>
      <c r="N221" t="s">
        <v>195</v>
      </c>
      <c r="O221" t="str">
        <f>_xlfn.XLOOKUP(A221,'[1]Dataset ny'!$B$2:$B$291,'[1]Dataset ny'!$BK$2:$BK$291)</f>
        <v>Västra Götalands län</v>
      </c>
    </row>
    <row r="222" spans="1:15" ht="17.25">
      <c r="A222" s="9" t="s">
        <v>218</v>
      </c>
      <c r="B222" s="10">
        <v>517.96</v>
      </c>
      <c r="C222" s="53">
        <v>12825</v>
      </c>
      <c r="D222" s="11">
        <v>24.8</v>
      </c>
      <c r="E222" s="11">
        <v>0.742626404494382</v>
      </c>
      <c r="F222" s="10">
        <v>1169</v>
      </c>
      <c r="G222" s="10">
        <v>0.84202944942381563</v>
      </c>
      <c r="H222" s="10">
        <v>227</v>
      </c>
      <c r="I222" s="10">
        <v>52.7</v>
      </c>
      <c r="J222" s="10">
        <v>39.799999999999997</v>
      </c>
      <c r="K222">
        <v>54.4</v>
      </c>
      <c r="L222">
        <v>68.2</v>
      </c>
      <c r="M222">
        <v>97.5</v>
      </c>
      <c r="N222" t="s">
        <v>195</v>
      </c>
      <c r="O222" t="str">
        <f>_xlfn.XLOOKUP(A222,'[1]Dataset ny'!$B$2:$B$291,'[1]Dataset ny'!$BK$2:$BK$291)</f>
        <v>Västra Götalands län</v>
      </c>
    </row>
    <row r="223" spans="1:15" ht="17.25">
      <c r="A223" s="9" t="s">
        <v>277</v>
      </c>
      <c r="B223" s="10">
        <v>1540</v>
      </c>
      <c r="C223" s="53">
        <v>21485</v>
      </c>
      <c r="D223" s="11">
        <v>14</v>
      </c>
      <c r="E223" s="11">
        <v>0.77255618883750943</v>
      </c>
      <c r="F223" s="10">
        <v>1902</v>
      </c>
      <c r="G223" s="10">
        <v>0.75921131248755225</v>
      </c>
      <c r="H223" s="10">
        <v>9</v>
      </c>
      <c r="I223" s="10" t="s">
        <v>269</v>
      </c>
      <c r="J223" s="10" t="s">
        <v>269</v>
      </c>
      <c r="K223" t="s">
        <v>269</v>
      </c>
      <c r="L223" t="s">
        <v>269</v>
      </c>
      <c r="M223" t="s">
        <v>269</v>
      </c>
      <c r="N223" t="s">
        <v>104</v>
      </c>
      <c r="O223" t="str">
        <f>_xlfn.XLOOKUP(A223,'[1]Dataset ny'!$B$2:$B$291,'[1]Dataset ny'!$BK$2:$BK$291)</f>
        <v>Uppsala län</v>
      </c>
    </row>
    <row r="224" spans="1:15" ht="17.25">
      <c r="A224" s="9" t="s">
        <v>148</v>
      </c>
      <c r="B224" s="10">
        <v>783.16</v>
      </c>
      <c r="C224" s="53">
        <v>17923</v>
      </c>
      <c r="D224" s="11">
        <v>22.9</v>
      </c>
      <c r="E224" s="11">
        <v>0.74730907227063048</v>
      </c>
      <c r="F224" s="10">
        <v>2509</v>
      </c>
      <c r="G224" s="10">
        <v>0.70353267143846687</v>
      </c>
      <c r="H224" s="10">
        <v>228</v>
      </c>
      <c r="I224" s="10">
        <v>68.150000000000006</v>
      </c>
      <c r="J224" s="10">
        <v>42</v>
      </c>
      <c r="K224">
        <v>53.3</v>
      </c>
      <c r="L224">
        <v>78.349999999999994</v>
      </c>
      <c r="M224">
        <v>97.1</v>
      </c>
      <c r="N224" t="s">
        <v>104</v>
      </c>
      <c r="O224" t="str">
        <f>_xlfn.XLOOKUP(A224,'[1]Dataset ny'!$B$2:$B$291,'[1]Dataset ny'!$BK$2:$BK$291)</f>
        <v>Västernorrlands län</v>
      </c>
    </row>
    <row r="225" spans="1:15" ht="17.25">
      <c r="A225" s="9" t="s">
        <v>158</v>
      </c>
      <c r="B225" s="10">
        <v>1044.54</v>
      </c>
      <c r="C225" s="53">
        <v>12319</v>
      </c>
      <c r="D225" s="11">
        <v>11.8</v>
      </c>
      <c r="E225" s="11">
        <v>0.60881130507065662</v>
      </c>
      <c r="F225" s="10">
        <v>1949</v>
      </c>
      <c r="G225" s="10">
        <v>1.0507764787995115</v>
      </c>
      <c r="H225" s="10">
        <v>214</v>
      </c>
      <c r="I225" s="10">
        <v>66.400000000000006</v>
      </c>
      <c r="J225" s="10">
        <v>46.3</v>
      </c>
      <c r="K225">
        <v>51.6</v>
      </c>
      <c r="L225">
        <v>79.3</v>
      </c>
      <c r="M225">
        <v>91.6</v>
      </c>
      <c r="N225" t="s">
        <v>155</v>
      </c>
      <c r="O225" t="str">
        <f>_xlfn.XLOOKUP(A225,'[1]Dataset ny'!$B$2:$B$291,'[1]Dataset ny'!$BK$2:$BK$291)</f>
        <v>Kronobergs län</v>
      </c>
    </row>
    <row r="226" spans="1:15" ht="17.25">
      <c r="A226" s="9" t="s">
        <v>207</v>
      </c>
      <c r="B226" s="10">
        <v>167.35</v>
      </c>
      <c r="C226" s="53">
        <v>16312</v>
      </c>
      <c r="D226" s="11">
        <v>97.5</v>
      </c>
      <c r="E226" s="11">
        <v>0.6015094339622642</v>
      </c>
      <c r="F226" s="10">
        <v>1572</v>
      </c>
      <c r="G226" s="10">
        <v>0.64518987341772149</v>
      </c>
      <c r="H226" s="10">
        <v>210</v>
      </c>
      <c r="I226" s="10">
        <v>68</v>
      </c>
      <c r="J226" s="10">
        <v>22.45</v>
      </c>
      <c r="K226">
        <v>41.05</v>
      </c>
      <c r="L226">
        <v>86.9</v>
      </c>
      <c r="M226">
        <v>99.2</v>
      </c>
      <c r="N226" t="s">
        <v>195</v>
      </c>
      <c r="O226" t="str">
        <f>_xlfn.XLOOKUP(A226,'[1]Dataset ny'!$B$2:$B$291,'[1]Dataset ny'!$BK$2:$BK$291)</f>
        <v>Västra Götalands län</v>
      </c>
    </row>
    <row r="227" spans="1:15" ht="17.25">
      <c r="A227" s="9" t="s">
        <v>206</v>
      </c>
      <c r="B227" s="10">
        <v>396.02</v>
      </c>
      <c r="C227" s="53">
        <v>13712</v>
      </c>
      <c r="D227" s="11">
        <v>34.6</v>
      </c>
      <c r="E227" s="11">
        <v>0.71662611516626129</v>
      </c>
      <c r="F227" s="10">
        <v>2157</v>
      </c>
      <c r="G227" s="10">
        <v>0.84290646578782169</v>
      </c>
      <c r="H227" s="10">
        <v>107</v>
      </c>
      <c r="I227" s="10">
        <v>46.45</v>
      </c>
      <c r="J227" s="10">
        <v>34.549999999999997</v>
      </c>
      <c r="K227">
        <v>43.55</v>
      </c>
      <c r="L227">
        <v>54.2</v>
      </c>
      <c r="M227">
        <v>91.550000000000011</v>
      </c>
      <c r="N227" t="s">
        <v>195</v>
      </c>
      <c r="O227" t="str">
        <f>_xlfn.XLOOKUP(A227,'[1]Dataset ny'!$B$2:$B$291,'[1]Dataset ny'!$BK$2:$BK$291)</f>
        <v>Skåne län</v>
      </c>
    </row>
    <row r="228" spans="1:15" ht="17.25">
      <c r="A228" s="9" t="s">
        <v>324</v>
      </c>
      <c r="B228" s="10">
        <v>4162.26</v>
      </c>
      <c r="C228" s="53">
        <v>11472</v>
      </c>
      <c r="D228" s="11">
        <v>2.8</v>
      </c>
      <c r="E228" s="11">
        <v>0.55829171689340462</v>
      </c>
      <c r="F228" s="10">
        <v>1125</v>
      </c>
      <c r="G228" s="10">
        <v>1.0496871549503128</v>
      </c>
      <c r="H228" s="10">
        <v>236</v>
      </c>
      <c r="I228" s="10" t="s">
        <v>269</v>
      </c>
      <c r="J228" s="10" t="s">
        <v>269</v>
      </c>
      <c r="K228" t="s">
        <v>269</v>
      </c>
      <c r="L228" t="s">
        <v>269</v>
      </c>
      <c r="M228" t="s">
        <v>269</v>
      </c>
      <c r="N228" t="s">
        <v>229</v>
      </c>
      <c r="O228" t="str">
        <f>_xlfn.XLOOKUP(A228,'[1]Dataset ny'!$B$2:$B$291,'[1]Dataset ny'!$BK$2:$BK$291)</f>
        <v>Värmlands län</v>
      </c>
    </row>
    <row r="229" spans="1:15" ht="17.25">
      <c r="A229" s="9" t="s">
        <v>118</v>
      </c>
      <c r="B229" s="10">
        <v>468.45</v>
      </c>
      <c r="C229" s="53">
        <v>7113</v>
      </c>
      <c r="D229" s="11">
        <v>15.2</v>
      </c>
      <c r="E229" s="11">
        <v>0.58531801625105073</v>
      </c>
      <c r="F229" s="10">
        <v>682</v>
      </c>
      <c r="G229" s="10">
        <v>0.75539349741719841</v>
      </c>
      <c r="H229" s="10">
        <v>89</v>
      </c>
      <c r="I229" s="10">
        <v>72.900000000000006</v>
      </c>
      <c r="J229" s="10">
        <v>32</v>
      </c>
      <c r="K229">
        <v>49.45</v>
      </c>
      <c r="L229">
        <v>83.3</v>
      </c>
      <c r="M229">
        <v>97.15</v>
      </c>
      <c r="N229" t="s">
        <v>104</v>
      </c>
      <c r="O229" t="str">
        <f>_xlfn.XLOOKUP(A229,'[1]Dataset ny'!$B$2:$B$291,'[1]Dataset ny'!$BK$2:$BK$291)</f>
        <v>Kalmar län</v>
      </c>
    </row>
    <row r="230" spans="1:15" ht="17.25">
      <c r="A230" s="9" t="s">
        <v>294</v>
      </c>
      <c r="B230" s="10">
        <v>741.18</v>
      </c>
      <c r="C230" s="53">
        <v>11937</v>
      </c>
      <c r="D230" s="11">
        <v>16.100000000000001</v>
      </c>
      <c r="E230" s="11">
        <v>0.72048872180451129</v>
      </c>
      <c r="F230" s="10">
        <v>2071</v>
      </c>
      <c r="G230" s="10">
        <v>0.9966738732745718</v>
      </c>
      <c r="H230" s="10">
        <v>85</v>
      </c>
      <c r="I230" s="10" t="s">
        <v>269</v>
      </c>
      <c r="J230" s="10" t="s">
        <v>269</v>
      </c>
      <c r="K230" t="s">
        <v>269</v>
      </c>
      <c r="L230" t="s">
        <v>269</v>
      </c>
      <c r="M230" t="s">
        <v>269</v>
      </c>
      <c r="N230" t="s">
        <v>155</v>
      </c>
      <c r="O230" t="str">
        <f>_xlfn.XLOOKUP(A230,'[1]Dataset ny'!$B$2:$B$291,'[1]Dataset ny'!$BK$2:$BK$291)</f>
        <v>Västra Götalands län</v>
      </c>
    </row>
    <row r="231" spans="1:15" ht="17.25">
      <c r="A231" s="9" t="s">
        <v>231</v>
      </c>
      <c r="B231" s="10">
        <v>402.57</v>
      </c>
      <c r="C231" s="53">
        <v>18874</v>
      </c>
      <c r="D231" s="11">
        <v>46.9</v>
      </c>
      <c r="E231" s="11">
        <v>0.79409956976029517</v>
      </c>
      <c r="F231" s="10">
        <v>2069</v>
      </c>
      <c r="G231" s="10">
        <v>1.0051777701070073</v>
      </c>
      <c r="H231" s="10">
        <v>164</v>
      </c>
      <c r="I231" s="10">
        <v>65.7</v>
      </c>
      <c r="J231" s="10">
        <v>37.700000000000003</v>
      </c>
      <c r="K231">
        <v>52.5</v>
      </c>
      <c r="L231">
        <v>62</v>
      </c>
      <c r="M231">
        <v>95.8</v>
      </c>
      <c r="N231" t="s">
        <v>229</v>
      </c>
      <c r="O231" t="str">
        <f>_xlfn.XLOOKUP(A231,'[1]Dataset ny'!$B$2:$B$291,'[1]Dataset ny'!$BK$2:$BK$291)</f>
        <v>Jönköpings län</v>
      </c>
    </row>
    <row r="232" spans="1:15" ht="17.25">
      <c r="A232" s="9" t="s">
        <v>57</v>
      </c>
      <c r="B232" s="10">
        <v>340</v>
      </c>
      <c r="C232" s="53">
        <v>46231</v>
      </c>
      <c r="D232" s="11">
        <v>136</v>
      </c>
      <c r="E232" s="11">
        <v>0.81397054970392502</v>
      </c>
      <c r="F232" s="10">
        <v>3848</v>
      </c>
      <c r="G232" s="10">
        <v>0.65495074688988575</v>
      </c>
      <c r="H232" s="10">
        <v>40</v>
      </c>
      <c r="I232" s="10">
        <v>48.099999999999994</v>
      </c>
      <c r="J232" s="10">
        <v>43.65</v>
      </c>
      <c r="K232">
        <v>57.75</v>
      </c>
      <c r="L232">
        <v>66</v>
      </c>
      <c r="M232">
        <v>94.35</v>
      </c>
      <c r="N232" t="s">
        <v>26</v>
      </c>
      <c r="O232" t="str">
        <f>_xlfn.XLOOKUP(A232,'[1]Dataset ny'!$B$2:$B$291,'[1]Dataset ny'!$BK$2:$BK$291)</f>
        <v>Skåne län</v>
      </c>
    </row>
    <row r="233" spans="1:15" ht="17.25">
      <c r="A233" s="9" t="s">
        <v>274</v>
      </c>
      <c r="B233" s="10">
        <v>409.63</v>
      </c>
      <c r="C233" s="53">
        <v>59154</v>
      </c>
      <c r="D233" s="11">
        <v>144.4</v>
      </c>
      <c r="E233" s="11">
        <v>1.0018970189701897</v>
      </c>
      <c r="F233" s="10">
        <v>11404</v>
      </c>
      <c r="G233" s="10">
        <v>1.0585337583309187</v>
      </c>
      <c r="H233" s="10">
        <v>38</v>
      </c>
      <c r="I233" s="10" t="s">
        <v>269</v>
      </c>
      <c r="J233" s="10" t="s">
        <v>269</v>
      </c>
      <c r="K233" t="s">
        <v>269</v>
      </c>
      <c r="L233" t="s">
        <v>269</v>
      </c>
      <c r="M233" t="s">
        <v>269</v>
      </c>
      <c r="N233" t="s">
        <v>70</v>
      </c>
      <c r="O233" t="str">
        <f>_xlfn.XLOOKUP(A233,'[1]Dataset ny'!$B$2:$B$291,'[1]Dataset ny'!$BK$2:$BK$291)</f>
        <v>Västra Götalands län</v>
      </c>
    </row>
    <row r="234" spans="1:15" ht="17.25">
      <c r="A234" s="9" t="s">
        <v>110</v>
      </c>
      <c r="B234" s="10">
        <v>209.16</v>
      </c>
      <c r="C234" s="53">
        <v>14658</v>
      </c>
      <c r="D234" s="11">
        <v>70.099999999999994</v>
      </c>
      <c r="E234" s="11">
        <v>0.74531835205992514</v>
      </c>
      <c r="F234" s="10">
        <v>1350</v>
      </c>
      <c r="G234" s="10">
        <v>0.64990053992611541</v>
      </c>
      <c r="H234" s="10">
        <v>13</v>
      </c>
      <c r="I234" s="10">
        <v>73.900000000000006</v>
      </c>
      <c r="J234" s="10">
        <v>33.200000000000003</v>
      </c>
      <c r="K234">
        <v>57.5</v>
      </c>
      <c r="L234">
        <v>79.900000000000006</v>
      </c>
      <c r="M234">
        <v>97.5</v>
      </c>
      <c r="N234" t="s">
        <v>104</v>
      </c>
      <c r="O234" t="str">
        <f>_xlfn.XLOOKUP(A234,'[1]Dataset ny'!$B$2:$B$291,'[1]Dataset ny'!$BK$2:$BK$291)</f>
        <v>Södermanlands län</v>
      </c>
    </row>
    <row r="235" spans="1:15" ht="17.25">
      <c r="A235" s="9" t="s">
        <v>37</v>
      </c>
      <c r="B235" s="10">
        <v>69.03</v>
      </c>
      <c r="C235" s="53">
        <v>49062</v>
      </c>
      <c r="D235" s="11">
        <v>710.7</v>
      </c>
      <c r="E235" s="11">
        <v>1.0082616947638718</v>
      </c>
      <c r="F235" s="10">
        <v>5809</v>
      </c>
      <c r="G235" s="10">
        <v>0.49673996679220833</v>
      </c>
      <c r="H235" s="10">
        <v>56</v>
      </c>
      <c r="I235" s="10">
        <v>61.6</v>
      </c>
      <c r="J235" s="10">
        <v>48.5</v>
      </c>
      <c r="K235">
        <v>55.599999999999994</v>
      </c>
      <c r="L235">
        <v>69.150000000000006</v>
      </c>
      <c r="M235">
        <v>96.699999999999989</v>
      </c>
      <c r="N235" t="s">
        <v>26</v>
      </c>
      <c r="O235" t="str">
        <f>_xlfn.XLOOKUP(A235,'[1]Dataset ny'!$B$2:$B$291,'[1]Dataset ny'!$BK$2:$BK$291)</f>
        <v>Stockholms län</v>
      </c>
    </row>
    <row r="236" spans="1:15" ht="17.25">
      <c r="A236" s="9" t="s">
        <v>39</v>
      </c>
      <c r="B236" s="10">
        <v>60.69</v>
      </c>
      <c r="C236" s="53">
        <v>73955</v>
      </c>
      <c r="D236" s="11">
        <v>1218.5999999999999</v>
      </c>
      <c r="E236" s="11">
        <v>0.96160857908847175</v>
      </c>
      <c r="F236" s="10">
        <v>16549</v>
      </c>
      <c r="G236" s="10">
        <v>0.71308074466342741</v>
      </c>
      <c r="H236" s="10">
        <v>47</v>
      </c>
      <c r="I236" s="10">
        <v>74.75</v>
      </c>
      <c r="J236" s="10">
        <v>40.549999999999997</v>
      </c>
      <c r="K236">
        <v>49.3</v>
      </c>
      <c r="L236">
        <v>82.95</v>
      </c>
      <c r="M236">
        <v>97.4</v>
      </c>
      <c r="N236" t="s">
        <v>26</v>
      </c>
      <c r="O236" t="str">
        <f>_xlfn.XLOOKUP(A236,'[1]Dataset ny'!$B$2:$B$291,'[1]Dataset ny'!$BK$2:$BK$291)</f>
        <v>Stockholms län</v>
      </c>
    </row>
    <row r="237" spans="1:15" ht="17.25">
      <c r="A237" s="9" t="s">
        <v>319</v>
      </c>
      <c r="B237" s="10">
        <v>540.69000000000005</v>
      </c>
      <c r="C237" s="53">
        <v>9207</v>
      </c>
      <c r="D237" s="11">
        <v>17</v>
      </c>
      <c r="E237" s="11">
        <v>0.65410250517122503</v>
      </c>
      <c r="F237" s="10">
        <v>1278</v>
      </c>
      <c r="G237" s="10">
        <v>0.9136876763875823</v>
      </c>
      <c r="H237" s="10">
        <v>204</v>
      </c>
      <c r="I237" s="10" t="s">
        <v>269</v>
      </c>
      <c r="J237" s="10" t="s">
        <v>269</v>
      </c>
      <c r="K237" t="s">
        <v>269</v>
      </c>
      <c r="L237" t="s">
        <v>269</v>
      </c>
      <c r="M237" t="s">
        <v>269</v>
      </c>
      <c r="N237" t="s">
        <v>195</v>
      </c>
      <c r="O237" t="str">
        <f>_xlfn.XLOOKUP(A237,'[1]Dataset ny'!$B$2:$B$291,'[1]Dataset ny'!$BK$2:$BK$291)</f>
        <v>Västra Götalands län</v>
      </c>
    </row>
    <row r="238" spans="1:15" ht="17.25">
      <c r="A238" s="9" t="s">
        <v>161</v>
      </c>
      <c r="B238" s="10">
        <v>637.63</v>
      </c>
      <c r="C238" s="53">
        <v>57122</v>
      </c>
      <c r="D238" s="11">
        <v>89.6</v>
      </c>
      <c r="E238" s="11">
        <v>0.8814105354810623</v>
      </c>
      <c r="F238" s="10">
        <v>8037</v>
      </c>
      <c r="G238" s="10">
        <v>0.96022351297698694</v>
      </c>
      <c r="H238" s="10">
        <v>90</v>
      </c>
      <c r="I238" s="10">
        <v>43.2</v>
      </c>
      <c r="J238" s="10">
        <v>31.4</v>
      </c>
      <c r="K238">
        <v>50.4</v>
      </c>
      <c r="L238">
        <v>53.5</v>
      </c>
      <c r="M238">
        <v>90.8</v>
      </c>
      <c r="N238" t="s">
        <v>155</v>
      </c>
      <c r="O238" t="str">
        <f>_xlfn.XLOOKUP(A238,'[1]Dataset ny'!$B$2:$B$291,'[1]Dataset ny'!$BK$2:$BK$291)</f>
        <v>Västra Götalands län</v>
      </c>
    </row>
    <row r="239" spans="1:15" ht="17.25">
      <c r="A239" s="9" t="s">
        <v>162</v>
      </c>
      <c r="B239" s="10">
        <v>1045.8599999999999</v>
      </c>
      <c r="C239" s="53">
        <v>24898</v>
      </c>
      <c r="D239" s="11">
        <v>23.8</v>
      </c>
      <c r="E239" s="11">
        <v>0.76606397774687063</v>
      </c>
      <c r="F239" s="10">
        <v>2245</v>
      </c>
      <c r="G239" s="10">
        <v>0.81242017879948913</v>
      </c>
      <c r="H239" s="10">
        <v>280</v>
      </c>
      <c r="I239" s="10">
        <v>61.9</v>
      </c>
      <c r="J239" s="10">
        <v>25.3</v>
      </c>
      <c r="K239">
        <v>57.7</v>
      </c>
      <c r="L239">
        <v>85</v>
      </c>
      <c r="M239">
        <v>96.5</v>
      </c>
      <c r="N239" t="s">
        <v>155</v>
      </c>
      <c r="O239" t="str">
        <f>_xlfn.XLOOKUP(A239,'[1]Dataset ny'!$B$2:$B$291,'[1]Dataset ny'!$BK$2:$BK$291)</f>
        <v>Västra Götalands län</v>
      </c>
    </row>
    <row r="240" spans="1:15" ht="17.25">
      <c r="A240" s="9" t="s">
        <v>99</v>
      </c>
      <c r="B240" s="10">
        <v>2316.69</v>
      </c>
      <c r="C240" s="53">
        <v>130997</v>
      </c>
      <c r="D240" s="11">
        <v>56.5</v>
      </c>
      <c r="E240" s="11">
        <v>1.2171597357893758</v>
      </c>
      <c r="F240" s="10">
        <v>9039</v>
      </c>
      <c r="G240" s="10">
        <v>1.054178379759775</v>
      </c>
      <c r="H240" s="10">
        <v>133</v>
      </c>
      <c r="I240" s="10">
        <v>67.75</v>
      </c>
      <c r="J240" s="10">
        <v>37.599999999999994</v>
      </c>
      <c r="K240">
        <v>52.650000000000006</v>
      </c>
      <c r="L240">
        <v>81.050000000000011</v>
      </c>
      <c r="M240">
        <v>98.75</v>
      </c>
      <c r="N240" t="s">
        <v>70</v>
      </c>
      <c r="O240" t="str">
        <f>_xlfn.XLOOKUP(A240,'[1]Dataset ny'!$B$2:$B$291,'[1]Dataset ny'!$BK$2:$BK$291)</f>
        <v>Västerbottens län</v>
      </c>
    </row>
    <row r="241" spans="1:15" ht="17.25">
      <c r="A241" s="9" t="s">
        <v>25</v>
      </c>
      <c r="B241" s="10">
        <v>75</v>
      </c>
      <c r="C241" s="53">
        <v>47820</v>
      </c>
      <c r="D241" s="11">
        <v>637.6</v>
      </c>
      <c r="E241" s="11">
        <v>1.0779276781864104</v>
      </c>
      <c r="F241" s="10">
        <v>8971</v>
      </c>
      <c r="G241" s="10">
        <v>0.65644971409350827</v>
      </c>
      <c r="H241" s="10">
        <v>68</v>
      </c>
      <c r="I241" s="10">
        <v>50.05</v>
      </c>
      <c r="J241" s="10">
        <v>42.8</v>
      </c>
      <c r="K241">
        <v>63.7</v>
      </c>
      <c r="L241">
        <v>56.599999999999994</v>
      </c>
      <c r="M241">
        <v>86.85</v>
      </c>
      <c r="N241" t="s">
        <v>26</v>
      </c>
      <c r="O241" t="str">
        <f>_xlfn.XLOOKUP(A241,'[1]Dataset ny'!$B$2:$B$291,'[1]Dataset ny'!$BK$2:$BK$291)</f>
        <v>Stockholms län</v>
      </c>
    </row>
    <row r="242" spans="1:15" ht="17.25">
      <c r="A242" s="9" t="s">
        <v>38</v>
      </c>
      <c r="B242" s="10">
        <v>235.3</v>
      </c>
      <c r="C242" s="53">
        <v>31082</v>
      </c>
      <c r="D242" s="11">
        <v>132.1</v>
      </c>
      <c r="E242" s="11">
        <v>1.2443222324065588</v>
      </c>
      <c r="F242" s="10">
        <v>7370</v>
      </c>
      <c r="G242" s="10">
        <v>0.79040944779702804</v>
      </c>
      <c r="H242" s="10">
        <v>168</v>
      </c>
      <c r="I242" s="10">
        <v>49.400000000000006</v>
      </c>
      <c r="J242" s="10">
        <v>46.35</v>
      </c>
      <c r="K242">
        <v>58.95</v>
      </c>
      <c r="L242">
        <v>59.1</v>
      </c>
      <c r="M242">
        <v>93.1</v>
      </c>
      <c r="N242" t="s">
        <v>26</v>
      </c>
      <c r="O242" t="str">
        <f>_xlfn.XLOOKUP(A242,'[1]Dataset ny'!$B$2:$B$291,'[1]Dataset ny'!$BK$2:$BK$291)</f>
        <v>Stockholms län</v>
      </c>
    </row>
    <row r="243" spans="1:15" ht="17.25">
      <c r="A243" s="9" t="s">
        <v>71</v>
      </c>
      <c r="B243" s="10">
        <v>2182.31</v>
      </c>
      <c r="C243" s="53">
        <v>237596</v>
      </c>
      <c r="D243" s="11">
        <v>108.9</v>
      </c>
      <c r="E243" s="11">
        <v>1.2537602537602539</v>
      </c>
      <c r="F243" s="10">
        <v>24415</v>
      </c>
      <c r="G243" s="10">
        <v>0.97193892689708961</v>
      </c>
      <c r="H243" s="10">
        <v>18</v>
      </c>
      <c r="I243" s="10">
        <v>55.6</v>
      </c>
      <c r="J243" s="10">
        <v>38.6</v>
      </c>
      <c r="K243">
        <v>57.4</v>
      </c>
      <c r="L243">
        <v>67.5</v>
      </c>
      <c r="M243">
        <v>95.2</v>
      </c>
      <c r="N243" t="s">
        <v>70</v>
      </c>
      <c r="O243" t="str">
        <f>_xlfn.XLOOKUP(A243,'[1]Dataset ny'!$B$2:$B$291,'[1]Dataset ny'!$BK$2:$BK$291)</f>
        <v>Uppsala län</v>
      </c>
    </row>
    <row r="244" spans="1:15" ht="17.25">
      <c r="A244" s="9" t="s">
        <v>157</v>
      </c>
      <c r="B244" s="10">
        <v>1171.8399999999999</v>
      </c>
      <c r="C244" s="53">
        <v>9449</v>
      </c>
      <c r="D244" s="11">
        <v>8.1</v>
      </c>
      <c r="E244" s="11">
        <v>0.76063183475091145</v>
      </c>
      <c r="F244" s="10">
        <v>1779</v>
      </c>
      <c r="G244" s="10">
        <v>1.1400398847773099</v>
      </c>
      <c r="H244" s="10">
        <v>186</v>
      </c>
      <c r="I244" s="10">
        <v>65.2</v>
      </c>
      <c r="J244" s="10">
        <v>35.1</v>
      </c>
      <c r="K244">
        <v>41.3</v>
      </c>
      <c r="L244">
        <v>83.8</v>
      </c>
      <c r="M244">
        <v>95.3</v>
      </c>
      <c r="N244" t="s">
        <v>155</v>
      </c>
      <c r="O244" t="str">
        <f>_xlfn.XLOOKUP(A244,'[1]Dataset ny'!$B$2:$B$291,'[1]Dataset ny'!$BK$2:$BK$291)</f>
        <v>Kronobergs län</v>
      </c>
    </row>
    <row r="245" spans="1:15" ht="17.25">
      <c r="A245" s="9" t="s">
        <v>309</v>
      </c>
      <c r="B245" s="10">
        <v>191.6</v>
      </c>
      <c r="C245" s="53">
        <v>7528</v>
      </c>
      <c r="D245" s="11">
        <v>39.299999999999997</v>
      </c>
      <c r="E245" s="11">
        <v>0.4879191321499014</v>
      </c>
      <c r="F245" s="10">
        <v>1228</v>
      </c>
      <c r="G245" s="10">
        <v>0.90387416254005248</v>
      </c>
      <c r="H245" s="10">
        <v>253</v>
      </c>
      <c r="I245" s="10" t="s">
        <v>269</v>
      </c>
      <c r="J245" s="10" t="s">
        <v>269</v>
      </c>
      <c r="K245" t="s">
        <v>269</v>
      </c>
      <c r="L245" t="s">
        <v>269</v>
      </c>
      <c r="M245" t="s">
        <v>269</v>
      </c>
      <c r="N245" t="s">
        <v>195</v>
      </c>
      <c r="O245" t="str">
        <f>_xlfn.XLOOKUP(A245,'[1]Dataset ny'!$B$2:$B$291,'[1]Dataset ny'!$BK$2:$BK$291)</f>
        <v>Östergötlands län</v>
      </c>
    </row>
    <row r="246" spans="1:15" ht="17.25">
      <c r="A246" s="9" t="s">
        <v>115</v>
      </c>
      <c r="B246" s="10">
        <v>824.89</v>
      </c>
      <c r="C246" s="53">
        <v>14746</v>
      </c>
      <c r="D246" s="11">
        <v>17.899999999999999</v>
      </c>
      <c r="E246" s="11">
        <v>0.93796658371844999</v>
      </c>
      <c r="F246" s="10">
        <v>1544</v>
      </c>
      <c r="G246" s="10">
        <v>0.76917027133307114</v>
      </c>
      <c r="H246" s="10">
        <v>150</v>
      </c>
      <c r="I246" s="10">
        <v>67.3</v>
      </c>
      <c r="J246" s="10">
        <v>48.3</v>
      </c>
      <c r="K246">
        <v>65.2</v>
      </c>
      <c r="L246">
        <v>83</v>
      </c>
      <c r="M246">
        <v>97.9</v>
      </c>
      <c r="N246" t="s">
        <v>104</v>
      </c>
      <c r="O246" t="str">
        <f>_xlfn.XLOOKUP(A246,'[1]Dataset ny'!$B$2:$B$291,'[1]Dataset ny'!$BK$2:$BK$291)</f>
        <v>Jönköpings län</v>
      </c>
    </row>
    <row r="247" spans="1:15" ht="17.25">
      <c r="A247" s="9" t="s">
        <v>279</v>
      </c>
      <c r="B247" s="10">
        <v>733.63</v>
      </c>
      <c r="C247" s="53">
        <v>7660</v>
      </c>
      <c r="D247" s="11">
        <v>10.4</v>
      </c>
      <c r="E247" s="11">
        <v>0.51219512195121952</v>
      </c>
      <c r="F247" s="10">
        <v>548</v>
      </c>
      <c r="G247" s="10">
        <v>0.7807017543859649</v>
      </c>
      <c r="H247" s="10">
        <v>177</v>
      </c>
      <c r="I247" s="10" t="s">
        <v>269</v>
      </c>
      <c r="J247" s="10" t="s">
        <v>269</v>
      </c>
      <c r="K247" t="s">
        <v>269</v>
      </c>
      <c r="L247" t="s">
        <v>269</v>
      </c>
      <c r="M247" t="s">
        <v>269</v>
      </c>
      <c r="N247" t="s">
        <v>104</v>
      </c>
      <c r="O247" t="str">
        <f>_xlfn.XLOOKUP(A247,'[1]Dataset ny'!$B$2:$B$291,'[1]Dataset ny'!$BK$2:$BK$291)</f>
        <v>Östergötlands län</v>
      </c>
    </row>
    <row r="248" spans="1:15" ht="17.25">
      <c r="A248" s="9" t="s">
        <v>28</v>
      </c>
      <c r="B248" s="10">
        <v>357.73</v>
      </c>
      <c r="C248" s="53">
        <v>34246</v>
      </c>
      <c r="D248" s="11">
        <v>95.7</v>
      </c>
      <c r="E248" s="11">
        <v>1.0457337317397077</v>
      </c>
      <c r="F248" s="10">
        <v>4773</v>
      </c>
      <c r="G248" s="10">
        <v>0.54031484511651529</v>
      </c>
      <c r="H248" s="10">
        <v>12</v>
      </c>
      <c r="I248" s="10">
        <v>64.2</v>
      </c>
      <c r="J248" s="10">
        <v>22.7</v>
      </c>
      <c r="K248">
        <v>36.9</v>
      </c>
      <c r="L248">
        <v>68.400000000000006</v>
      </c>
      <c r="M248">
        <v>97.1</v>
      </c>
      <c r="N248" t="s">
        <v>26</v>
      </c>
      <c r="O248" t="str">
        <f>_xlfn.XLOOKUP(A248,'[1]Dataset ny'!$B$2:$B$291,'[1]Dataset ny'!$BK$2:$BK$291)</f>
        <v>Stockholms län</v>
      </c>
    </row>
    <row r="249" spans="1:15" ht="17.25">
      <c r="A249" s="9" t="s">
        <v>327</v>
      </c>
      <c r="B249" s="10">
        <v>1540.03</v>
      </c>
      <c r="C249" s="53">
        <v>6776</v>
      </c>
      <c r="D249" s="11">
        <v>4.4000000000000004</v>
      </c>
      <c r="E249" s="11">
        <v>0.6482225656877898</v>
      </c>
      <c r="F249" s="10">
        <v>453</v>
      </c>
      <c r="G249" s="10">
        <v>0.968721251149954</v>
      </c>
      <c r="H249" s="10">
        <v>181</v>
      </c>
      <c r="I249" s="10" t="s">
        <v>269</v>
      </c>
      <c r="J249" s="10" t="s">
        <v>269</v>
      </c>
      <c r="K249" t="s">
        <v>269</v>
      </c>
      <c r="L249" t="s">
        <v>269</v>
      </c>
      <c r="M249" t="s">
        <v>269</v>
      </c>
      <c r="N249" t="s">
        <v>229</v>
      </c>
      <c r="O249" t="str">
        <f>_xlfn.XLOOKUP(A249,'[1]Dataset ny'!$B$2:$B$291,'[1]Dataset ny'!$BK$2:$BK$291)</f>
        <v>Dalarnas län</v>
      </c>
    </row>
    <row r="250" spans="1:15" ht="17.25">
      <c r="A250" s="9" t="s">
        <v>212</v>
      </c>
      <c r="B250" s="10">
        <v>696.86</v>
      </c>
      <c r="C250" s="53">
        <v>16162</v>
      </c>
      <c r="D250" s="11">
        <v>23.2</v>
      </c>
      <c r="E250" s="11">
        <v>0.74586572438162546</v>
      </c>
      <c r="F250" s="10">
        <v>3033</v>
      </c>
      <c r="G250" s="10">
        <v>1.0413005272407734</v>
      </c>
      <c r="H250" s="10">
        <v>134</v>
      </c>
      <c r="I250" s="10">
        <v>65.900000000000006</v>
      </c>
      <c r="J250" s="10">
        <v>29.7</v>
      </c>
      <c r="K250">
        <v>57</v>
      </c>
      <c r="L250">
        <v>78.7</v>
      </c>
      <c r="M250">
        <v>97.3</v>
      </c>
      <c r="N250" t="s">
        <v>195</v>
      </c>
      <c r="O250" t="str">
        <f>_xlfn.XLOOKUP(A250,'[1]Dataset ny'!$B$2:$B$291,'[1]Dataset ny'!$BK$2:$BK$291)</f>
        <v>Västra Götalands län</v>
      </c>
    </row>
    <row r="251" spans="1:15" ht="17.25">
      <c r="A251" s="9" t="s">
        <v>180</v>
      </c>
      <c r="B251" s="10">
        <v>868.61</v>
      </c>
      <c r="C251" s="53">
        <v>66658</v>
      </c>
      <c r="D251" s="11">
        <v>76.7</v>
      </c>
      <c r="E251" s="11">
        <v>0.7674614011133285</v>
      </c>
      <c r="F251" s="10">
        <v>6486</v>
      </c>
      <c r="G251" s="10">
        <v>0.94923587252695174</v>
      </c>
      <c r="H251" s="10">
        <v>203</v>
      </c>
      <c r="I251" s="10">
        <v>61.7</v>
      </c>
      <c r="J251" s="10">
        <v>33.15</v>
      </c>
      <c r="K251">
        <v>50.900000000000006</v>
      </c>
      <c r="L251">
        <v>73.3</v>
      </c>
      <c r="M251">
        <v>97.75</v>
      </c>
      <c r="N251" t="s">
        <v>171</v>
      </c>
      <c r="O251" t="str">
        <f>_xlfn.XLOOKUP(A251,'[1]Dataset ny'!$B$2:$B$291,'[1]Dataset ny'!$BK$2:$BK$291)</f>
        <v>Hallands län</v>
      </c>
    </row>
    <row r="252" spans="1:15" ht="17.25">
      <c r="A252" s="9" t="s">
        <v>45</v>
      </c>
      <c r="B252" s="10">
        <v>57.63</v>
      </c>
      <c r="C252" s="53">
        <v>11996</v>
      </c>
      <c r="D252" s="11">
        <v>208.2</v>
      </c>
      <c r="E252" s="11">
        <v>0.75901328273244784</v>
      </c>
      <c r="F252" s="10">
        <v>1032</v>
      </c>
      <c r="G252" s="10">
        <v>0.47448275862068967</v>
      </c>
      <c r="H252" s="10">
        <v>28</v>
      </c>
      <c r="I252" s="10">
        <v>67.099999999999994</v>
      </c>
      <c r="J252" s="10">
        <v>29.049999999999997</v>
      </c>
      <c r="K252">
        <v>38.25</v>
      </c>
      <c r="L252">
        <v>82.1</v>
      </c>
      <c r="M252">
        <v>98.15</v>
      </c>
      <c r="N252" t="s">
        <v>26</v>
      </c>
      <c r="O252" t="str">
        <f>_xlfn.XLOOKUP(A252,'[1]Dataset ny'!$B$2:$B$291,'[1]Dataset ny'!$BK$2:$BK$291)</f>
        <v>Stockholms län</v>
      </c>
    </row>
    <row r="253" spans="1:15" ht="17.25">
      <c r="A253" s="9" t="s">
        <v>52</v>
      </c>
      <c r="B253" s="10">
        <v>142.65</v>
      </c>
      <c r="C253" s="53">
        <v>37452</v>
      </c>
      <c r="D253" s="11">
        <v>262.5</v>
      </c>
      <c r="E253" s="11">
        <v>0.75648788927335642</v>
      </c>
      <c r="F253" s="10">
        <v>4370</v>
      </c>
      <c r="G253" s="10">
        <v>0.55821878248815993</v>
      </c>
      <c r="H253" s="10">
        <v>60</v>
      </c>
      <c r="I253" s="10">
        <v>69.2</v>
      </c>
      <c r="J253" s="10">
        <v>43.3</v>
      </c>
      <c r="K253">
        <v>61.8</v>
      </c>
      <c r="L253">
        <v>87.3</v>
      </c>
      <c r="M253">
        <v>98.8</v>
      </c>
      <c r="N253" t="s">
        <v>26</v>
      </c>
      <c r="O253" t="str">
        <f>_xlfn.XLOOKUP(A253,'[1]Dataset ny'!$B$2:$B$291,'[1]Dataset ny'!$BK$2:$BK$291)</f>
        <v>Skåne län</v>
      </c>
    </row>
    <row r="254" spans="1:15" ht="17.25">
      <c r="A254" s="9" t="s">
        <v>230</v>
      </c>
      <c r="B254" s="10">
        <v>1500.27</v>
      </c>
      <c r="C254" s="53">
        <v>27621</v>
      </c>
      <c r="D254" s="11">
        <v>18.399999999999999</v>
      </c>
      <c r="E254" s="11">
        <v>0.79244492838596192</v>
      </c>
      <c r="F254" s="10">
        <v>2386</v>
      </c>
      <c r="G254" s="10">
        <v>0.96464833617431256</v>
      </c>
      <c r="H254" s="10">
        <v>250</v>
      </c>
      <c r="I254" s="10">
        <v>52.9</v>
      </c>
      <c r="J254" s="10">
        <v>32.1</v>
      </c>
      <c r="K254">
        <v>60.8</v>
      </c>
      <c r="L254">
        <v>74.7</v>
      </c>
      <c r="M254">
        <v>95.1</v>
      </c>
      <c r="N254" t="s">
        <v>229</v>
      </c>
      <c r="O254" t="str">
        <f>_xlfn.XLOOKUP(A254,'[1]Dataset ny'!$B$2:$B$291,'[1]Dataset ny'!$BK$2:$BK$291)</f>
        <v>Jönköpings län</v>
      </c>
    </row>
    <row r="255" spans="1:15" ht="17.25">
      <c r="A255" s="9" t="s">
        <v>330</v>
      </c>
      <c r="B255" s="10">
        <v>8047.21</v>
      </c>
      <c r="C255" s="53">
        <v>6485</v>
      </c>
      <c r="D255" s="11">
        <v>0.8</v>
      </c>
      <c r="E255" s="11">
        <v>0.67191601049868754</v>
      </c>
      <c r="F255" s="10">
        <v>223</v>
      </c>
      <c r="G255" s="10">
        <v>0.90244677470606927</v>
      </c>
      <c r="H255" s="10">
        <v>272</v>
      </c>
      <c r="I255" s="10" t="s">
        <v>269</v>
      </c>
      <c r="J255" s="10" t="s">
        <v>269</v>
      </c>
      <c r="K255" t="s">
        <v>269</v>
      </c>
      <c r="L255" t="s">
        <v>269</v>
      </c>
      <c r="M255" t="s">
        <v>269</v>
      </c>
      <c r="N255" t="s">
        <v>229</v>
      </c>
      <c r="O255" t="str">
        <f>_xlfn.XLOOKUP(A255,'[1]Dataset ny'!$B$2:$B$291,'[1]Dataset ny'!$BK$2:$BK$291)</f>
        <v>Västerbottens län</v>
      </c>
    </row>
    <row r="256" spans="1:15" ht="17.25">
      <c r="A256" s="9" t="s">
        <v>323</v>
      </c>
      <c r="B256" s="10">
        <v>1140.1500000000001</v>
      </c>
      <c r="C256" s="53">
        <v>15578</v>
      </c>
      <c r="D256" s="11">
        <v>13.7</v>
      </c>
      <c r="E256" s="11">
        <v>0.71400198609731869</v>
      </c>
      <c r="F256" s="10">
        <v>2022</v>
      </c>
      <c r="G256" s="10">
        <v>1.0500655307994757</v>
      </c>
      <c r="H256" s="10">
        <v>230</v>
      </c>
      <c r="I256" s="10" t="s">
        <v>269</v>
      </c>
      <c r="J256" s="10" t="s">
        <v>269</v>
      </c>
      <c r="K256" t="s">
        <v>269</v>
      </c>
      <c r="L256" t="s">
        <v>269</v>
      </c>
      <c r="M256" t="s">
        <v>269</v>
      </c>
      <c r="N256" t="s">
        <v>229</v>
      </c>
      <c r="O256" t="str">
        <f>_xlfn.XLOOKUP(A256,'[1]Dataset ny'!$B$2:$B$291,'[1]Dataset ny'!$BK$2:$BK$291)</f>
        <v>Kalmar län</v>
      </c>
    </row>
    <row r="257" spans="1:15" ht="17.25">
      <c r="A257" s="9" t="s">
        <v>299</v>
      </c>
      <c r="B257" s="10">
        <v>2630.12</v>
      </c>
      <c r="C257" s="53">
        <v>5550</v>
      </c>
      <c r="D257" s="11">
        <v>2.1</v>
      </c>
      <c r="E257" s="11">
        <v>0.69130947699567435</v>
      </c>
      <c r="F257" s="10">
        <v>550</v>
      </c>
      <c r="G257" s="10">
        <v>0.91090225563909777</v>
      </c>
      <c r="H257" s="10">
        <v>149</v>
      </c>
      <c r="I257" s="10" t="s">
        <v>269</v>
      </c>
      <c r="J257" s="10" t="s">
        <v>269</v>
      </c>
      <c r="K257" t="s">
        <v>269</v>
      </c>
      <c r="L257" t="s">
        <v>269</v>
      </c>
      <c r="M257" t="s">
        <v>269</v>
      </c>
      <c r="N257" t="s">
        <v>155</v>
      </c>
      <c r="O257" t="str">
        <f>_xlfn.XLOOKUP(A257,'[1]Dataset ny'!$B$2:$B$291,'[1]Dataset ny'!$BK$2:$BK$291)</f>
        <v>Västerbottens län</v>
      </c>
    </row>
    <row r="258" spans="1:15" ht="17.25">
      <c r="A258" s="9" t="s">
        <v>194</v>
      </c>
      <c r="B258" s="10">
        <v>370.31</v>
      </c>
      <c r="C258" s="53">
        <v>9063</v>
      </c>
      <c r="D258" s="11">
        <v>24.5</v>
      </c>
      <c r="E258" s="11">
        <v>0.70522565320665076</v>
      </c>
      <c r="F258" s="10">
        <v>924</v>
      </c>
      <c r="G258" s="10">
        <v>0.78312046080641118</v>
      </c>
      <c r="H258" s="10">
        <v>211</v>
      </c>
      <c r="I258" s="10">
        <v>63.75</v>
      </c>
      <c r="J258" s="10">
        <v>31.15</v>
      </c>
      <c r="K258">
        <v>46.599999999999994</v>
      </c>
      <c r="L258">
        <v>76.5</v>
      </c>
      <c r="M258">
        <v>96.2</v>
      </c>
      <c r="N258" t="s">
        <v>195</v>
      </c>
      <c r="O258" t="str">
        <f>_xlfn.XLOOKUP(A258,'[1]Dataset ny'!$B$2:$B$291,'[1]Dataset ny'!$BK$2:$BK$291)</f>
        <v>Södermanlands län</v>
      </c>
    </row>
    <row r="259" spans="1:15" ht="17.25">
      <c r="A259" s="9" t="s">
        <v>317</v>
      </c>
      <c r="B259" s="10">
        <v>426.6</v>
      </c>
      <c r="C259" s="53">
        <v>12180</v>
      </c>
      <c r="D259" s="11">
        <v>28.6</v>
      </c>
      <c r="E259" s="11">
        <v>0.90379008746355693</v>
      </c>
      <c r="F259" s="10">
        <v>2482</v>
      </c>
      <c r="G259" s="10">
        <v>0.92945326278659612</v>
      </c>
      <c r="H259" s="10">
        <v>118</v>
      </c>
      <c r="I259" s="10" t="s">
        <v>269</v>
      </c>
      <c r="J259" s="10" t="s">
        <v>269</v>
      </c>
      <c r="K259" t="s">
        <v>269</v>
      </c>
      <c r="L259" t="s">
        <v>269</v>
      </c>
      <c r="M259" t="s">
        <v>269</v>
      </c>
      <c r="N259" t="s">
        <v>195</v>
      </c>
      <c r="O259" t="str">
        <f>_xlfn.XLOOKUP(A259,'[1]Dataset ny'!$B$2:$B$291,'[1]Dataset ny'!$BK$2:$BK$291)</f>
        <v>Västra Götalands län</v>
      </c>
    </row>
    <row r="260" spans="1:15" ht="17.25">
      <c r="A260" s="9" t="s">
        <v>137</v>
      </c>
      <c r="B260" s="10">
        <v>643.94000000000005</v>
      </c>
      <c r="C260" s="53">
        <v>39636</v>
      </c>
      <c r="D260" s="11">
        <v>61.6</v>
      </c>
      <c r="E260" s="11">
        <v>0.81248880663840972</v>
      </c>
      <c r="F260" s="10">
        <v>5410</v>
      </c>
      <c r="G260" s="10">
        <v>0.81126081717603238</v>
      </c>
      <c r="H260" s="10">
        <v>76</v>
      </c>
      <c r="I260" s="10">
        <v>56.3</v>
      </c>
      <c r="J260" s="10">
        <v>38.9</v>
      </c>
      <c r="K260">
        <v>58.75</v>
      </c>
      <c r="L260">
        <v>70.400000000000006</v>
      </c>
      <c r="M260">
        <v>95.85</v>
      </c>
      <c r="N260" t="s">
        <v>104</v>
      </c>
      <c r="O260" t="str">
        <f>_xlfn.XLOOKUP(A260,'[1]Dataset ny'!$B$2:$B$291,'[1]Dataset ny'!$BK$2:$BK$291)</f>
        <v>Västra Götalands län</v>
      </c>
    </row>
    <row r="261" spans="1:15" ht="17.25">
      <c r="A261" s="9" t="s">
        <v>153</v>
      </c>
      <c r="B261" s="10">
        <v>529.51</v>
      </c>
      <c r="C261" s="53">
        <v>9054</v>
      </c>
      <c r="D261" s="11">
        <v>17.100000000000001</v>
      </c>
      <c r="E261" s="11">
        <v>0.907323943661972</v>
      </c>
      <c r="F261" s="10">
        <v>898</v>
      </c>
      <c r="G261" s="10">
        <v>0.67952455707557746</v>
      </c>
      <c r="H261" s="10">
        <v>199</v>
      </c>
      <c r="I261" s="10">
        <v>69.099999999999994</v>
      </c>
      <c r="J261" s="10">
        <v>35.299999999999997</v>
      </c>
      <c r="K261">
        <v>57.4</v>
      </c>
      <c r="L261">
        <v>82.5</v>
      </c>
      <c r="M261">
        <v>97.8</v>
      </c>
      <c r="N261" t="s">
        <v>104</v>
      </c>
      <c r="O261" t="str">
        <f>_xlfn.XLOOKUP(A261,'[1]Dataset ny'!$B$2:$B$291,'[1]Dataset ny'!$BK$2:$BK$291)</f>
        <v>Västerbottens län</v>
      </c>
    </row>
    <row r="262" spans="1:15" ht="17.25">
      <c r="A262" s="9" t="s">
        <v>30</v>
      </c>
      <c r="B262" s="10">
        <v>443.97</v>
      </c>
      <c r="C262" s="53">
        <v>46232</v>
      </c>
      <c r="D262" s="11">
        <v>104.1</v>
      </c>
      <c r="E262" s="11">
        <v>0.93439817455790097</v>
      </c>
      <c r="F262" s="10">
        <v>4361</v>
      </c>
      <c r="G262" s="10">
        <v>0.53577119852386146</v>
      </c>
      <c r="H262" s="10">
        <v>95</v>
      </c>
      <c r="I262" s="10">
        <v>60.150000000000006</v>
      </c>
      <c r="J262" s="10">
        <v>27.75</v>
      </c>
      <c r="K262">
        <v>38.4</v>
      </c>
      <c r="L262">
        <v>74.949999999999989</v>
      </c>
      <c r="M262">
        <v>98.65</v>
      </c>
      <c r="N262" t="s">
        <v>26</v>
      </c>
      <c r="O262" t="str">
        <f>_xlfn.XLOOKUP(A262,'[1]Dataset ny'!$B$2:$B$291,'[1]Dataset ny'!$BK$2:$BK$291)</f>
        <v>Stockholms län</v>
      </c>
    </row>
    <row r="263" spans="1:15" ht="17.25">
      <c r="A263" s="9" t="s">
        <v>173</v>
      </c>
      <c r="B263" s="10">
        <v>1216.17</v>
      </c>
      <c r="C263" s="53">
        <v>34661</v>
      </c>
      <c r="D263" s="11">
        <v>28.5</v>
      </c>
      <c r="E263" s="11">
        <v>0.82349276666435944</v>
      </c>
      <c r="F263" s="10">
        <v>4103</v>
      </c>
      <c r="G263" s="10">
        <v>1.0015430397883831</v>
      </c>
      <c r="H263" s="10">
        <v>152</v>
      </c>
      <c r="I263" s="10">
        <v>53.9</v>
      </c>
      <c r="J263" s="10">
        <v>45.9</v>
      </c>
      <c r="K263">
        <v>67.099999999999994</v>
      </c>
      <c r="L263">
        <v>72.599999999999994</v>
      </c>
      <c r="M263">
        <v>95.8</v>
      </c>
      <c r="N263" t="s">
        <v>171</v>
      </c>
      <c r="O263" t="str">
        <f>_xlfn.XLOOKUP(A263,'[1]Dataset ny'!$B$2:$B$291,'[1]Dataset ny'!$BK$2:$BK$291)</f>
        <v>Jönköpings län</v>
      </c>
    </row>
    <row r="264" spans="1:15" ht="17.25">
      <c r="A264" s="9" t="s">
        <v>175</v>
      </c>
      <c r="B264" s="10">
        <v>1873.95</v>
      </c>
      <c r="C264" s="53">
        <v>36747</v>
      </c>
      <c r="D264" s="11">
        <v>19.600000000000001</v>
      </c>
      <c r="E264" s="11">
        <v>0.59912986011675295</v>
      </c>
      <c r="F264" s="10">
        <v>1316</v>
      </c>
      <c r="G264" s="10">
        <v>0.94287255724733243</v>
      </c>
      <c r="H264" s="10">
        <v>42</v>
      </c>
      <c r="I264" s="10">
        <v>61.6</v>
      </c>
      <c r="J264" s="10">
        <v>44.9</v>
      </c>
      <c r="K264">
        <v>66.400000000000006</v>
      </c>
      <c r="L264">
        <v>72</v>
      </c>
      <c r="M264">
        <v>96.1</v>
      </c>
      <c r="N264" t="s">
        <v>171</v>
      </c>
      <c r="O264" t="str">
        <f>_xlfn.XLOOKUP(A264,'[1]Dataset ny'!$B$2:$B$291,'[1]Dataset ny'!$BK$2:$BK$291)</f>
        <v>Kalmar län</v>
      </c>
    </row>
    <row r="265" spans="1:15" ht="17.25">
      <c r="A265" s="9" t="s">
        <v>275</v>
      </c>
      <c r="B265" s="10">
        <v>958.36</v>
      </c>
      <c r="C265" s="53">
        <v>156838</v>
      </c>
      <c r="D265" s="11">
        <v>163.69999999999999</v>
      </c>
      <c r="E265" s="11">
        <v>0.96846449071086504</v>
      </c>
      <c r="F265" s="10">
        <v>16710</v>
      </c>
      <c r="G265" s="10">
        <v>1.0343604728383584</v>
      </c>
      <c r="H265" s="10">
        <v>110</v>
      </c>
      <c r="I265" s="10" t="s">
        <v>269</v>
      </c>
      <c r="J265" s="10" t="s">
        <v>269</v>
      </c>
      <c r="K265" t="s">
        <v>269</v>
      </c>
      <c r="L265" t="s">
        <v>269</v>
      </c>
      <c r="M265" t="s">
        <v>269</v>
      </c>
      <c r="N265" t="s">
        <v>70</v>
      </c>
      <c r="O265" t="str">
        <f>_xlfn.XLOOKUP(A265,'[1]Dataset ny'!$B$2:$B$291,'[1]Dataset ny'!$BK$2:$BK$291)</f>
        <v>Västmanlands län</v>
      </c>
    </row>
    <row r="266" spans="1:15" ht="17.25">
      <c r="A266" s="9" t="s">
        <v>78</v>
      </c>
      <c r="B266" s="10">
        <v>1664.97</v>
      </c>
      <c r="C266" s="53">
        <v>95995</v>
      </c>
      <c r="D266" s="11">
        <v>57.7</v>
      </c>
      <c r="E266" s="11">
        <v>1.1328041064820342</v>
      </c>
      <c r="F266" s="10">
        <v>11110</v>
      </c>
      <c r="G266" s="10">
        <v>1.0773366068405013</v>
      </c>
      <c r="H266" s="10">
        <v>74</v>
      </c>
      <c r="I266" s="10">
        <v>54.15</v>
      </c>
      <c r="J266" s="10">
        <v>50.5</v>
      </c>
      <c r="K266">
        <v>59</v>
      </c>
      <c r="L266">
        <v>70.099999999999994</v>
      </c>
      <c r="M266">
        <v>94.1</v>
      </c>
      <c r="N266" t="s">
        <v>70</v>
      </c>
      <c r="O266" t="str">
        <f>_xlfn.XLOOKUP(A266,'[1]Dataset ny'!$B$2:$B$291,'[1]Dataset ny'!$BK$2:$BK$291)</f>
        <v>Kronobergs län</v>
      </c>
    </row>
    <row r="267" spans="1:15" ht="17.25">
      <c r="A267" s="9" t="s">
        <v>307</v>
      </c>
      <c r="B267" s="10">
        <v>675.33</v>
      </c>
      <c r="C267" s="53">
        <v>3695</v>
      </c>
      <c r="D267" s="11">
        <v>5.5</v>
      </c>
      <c r="E267" s="11">
        <v>0.53484770263293757</v>
      </c>
      <c r="F267" s="10">
        <v>255</v>
      </c>
      <c r="G267" s="10">
        <v>0.68542487338210467</v>
      </c>
      <c r="H267" s="10">
        <v>285</v>
      </c>
      <c r="I267" s="10" t="s">
        <v>269</v>
      </c>
      <c r="J267" s="10" t="s">
        <v>269</v>
      </c>
      <c r="K267" t="s">
        <v>269</v>
      </c>
      <c r="L267" t="s">
        <v>269</v>
      </c>
      <c r="M267" t="s">
        <v>269</v>
      </c>
      <c r="N267" t="s">
        <v>195</v>
      </c>
      <c r="O267" t="str">
        <f>_xlfn.XLOOKUP(A267,'[1]Dataset ny'!$B$2:$B$291,'[1]Dataset ny'!$BK$2:$BK$291)</f>
        <v>Östergötlands län</v>
      </c>
    </row>
    <row r="268" spans="1:15" ht="17.25">
      <c r="A268" s="9" t="s">
        <v>179</v>
      </c>
      <c r="B268" s="10">
        <v>349.92</v>
      </c>
      <c r="C268" s="53">
        <v>31560</v>
      </c>
      <c r="D268" s="11">
        <v>90.2</v>
      </c>
      <c r="E268" s="11">
        <v>0.630929476547469</v>
      </c>
      <c r="F268" s="10">
        <v>5028</v>
      </c>
      <c r="G268" s="10">
        <v>0.95451809243528862</v>
      </c>
      <c r="H268" s="10">
        <v>6</v>
      </c>
      <c r="I268" s="10">
        <v>61</v>
      </c>
      <c r="J268" s="10">
        <v>41.7</v>
      </c>
      <c r="K268">
        <v>66.7</v>
      </c>
      <c r="L268">
        <v>81.8</v>
      </c>
      <c r="M268">
        <v>96.4</v>
      </c>
      <c r="N268" t="s">
        <v>171</v>
      </c>
      <c r="O268" t="str">
        <f>_xlfn.XLOOKUP(A268,'[1]Dataset ny'!$B$2:$B$291,'[1]Dataset ny'!$BK$2:$BK$291)</f>
        <v>Skåne län</v>
      </c>
    </row>
    <row r="269" spans="1:15" ht="17.25">
      <c r="A269" s="9" t="s">
        <v>215</v>
      </c>
      <c r="B269" s="10">
        <v>480.98</v>
      </c>
      <c r="C269" s="53">
        <v>12318</v>
      </c>
      <c r="D269" s="11">
        <v>25.6</v>
      </c>
      <c r="E269" s="11">
        <v>0.65019527933435228</v>
      </c>
      <c r="F269" s="10">
        <v>1162</v>
      </c>
      <c r="G269" s="10">
        <v>0.9171013412816692</v>
      </c>
      <c r="H269" s="10">
        <v>106</v>
      </c>
      <c r="I269" s="10">
        <v>53</v>
      </c>
      <c r="J269" s="10">
        <v>24.9</v>
      </c>
      <c r="K269">
        <v>51</v>
      </c>
      <c r="L269">
        <v>67.3</v>
      </c>
      <c r="M269">
        <v>97.9</v>
      </c>
      <c r="N269" t="s">
        <v>195</v>
      </c>
      <c r="O269" t="str">
        <f>_xlfn.XLOOKUP(A269,'[1]Dataset ny'!$B$2:$B$291,'[1]Dataset ny'!$BK$2:$BK$291)</f>
        <v>Västra Götalands län</v>
      </c>
    </row>
    <row r="270" spans="1:15" ht="17.25">
      <c r="A270" s="9" t="s">
        <v>241</v>
      </c>
      <c r="B270" s="10">
        <v>3050.17</v>
      </c>
      <c r="C270" s="53">
        <v>9233</v>
      </c>
      <c r="D270" s="11">
        <v>3</v>
      </c>
      <c r="E270" s="11">
        <v>0.58569267343851306</v>
      </c>
      <c r="F270" s="10">
        <v>493</v>
      </c>
      <c r="G270" s="10">
        <v>0.91098527746319369</v>
      </c>
      <c r="H270" s="10">
        <v>275</v>
      </c>
      <c r="I270" s="10">
        <v>72.3</v>
      </c>
      <c r="J270" s="10">
        <v>47.6</v>
      </c>
      <c r="K270">
        <v>46</v>
      </c>
      <c r="L270">
        <v>79.2</v>
      </c>
      <c r="M270">
        <v>97.7</v>
      </c>
      <c r="N270" t="s">
        <v>229</v>
      </c>
      <c r="O270" t="str">
        <f>_xlfn.XLOOKUP(A270,'[1]Dataset ny'!$B$2:$B$291,'[1]Dataset ny'!$BK$2:$BK$291)</f>
        <v>Västernorrlands län</v>
      </c>
    </row>
    <row r="271" spans="1:15" ht="17.25">
      <c r="A271" s="9" t="s">
        <v>264</v>
      </c>
      <c r="B271" s="10">
        <v>7195</v>
      </c>
      <c r="C271" s="53">
        <v>12271</v>
      </c>
      <c r="D271" s="11">
        <v>1.7</v>
      </c>
      <c r="E271" s="11">
        <v>1.0279069767441862</v>
      </c>
      <c r="F271" s="10">
        <v>994</v>
      </c>
      <c r="G271" s="10">
        <v>0.91451322115384615</v>
      </c>
      <c r="H271" s="10">
        <v>252</v>
      </c>
      <c r="I271" s="10">
        <v>65.5</v>
      </c>
      <c r="J271" s="10">
        <v>23.5</v>
      </c>
      <c r="K271">
        <v>28</v>
      </c>
      <c r="L271">
        <v>80.099999999999994</v>
      </c>
      <c r="M271">
        <v>99</v>
      </c>
      <c r="N271" t="s">
        <v>253</v>
      </c>
      <c r="O271" t="str">
        <f>_xlfn.XLOOKUP(A271,'[1]Dataset ny'!$B$2:$B$291,'[1]Dataset ny'!$BK$2:$BK$291)</f>
        <v>Jämtlands län</v>
      </c>
    </row>
    <row r="272" spans="1:15" ht="17.25">
      <c r="A272" s="9" t="s">
        <v>257</v>
      </c>
      <c r="B272" s="10">
        <v>1409.47</v>
      </c>
      <c r="C272" s="53">
        <v>9942</v>
      </c>
      <c r="D272" s="11">
        <v>7.1</v>
      </c>
      <c r="E272" s="11">
        <v>0.69412544169611312</v>
      </c>
      <c r="F272" s="10">
        <v>555</v>
      </c>
      <c r="G272" s="10">
        <v>1.0040797824116048</v>
      </c>
      <c r="H272" s="10">
        <v>257</v>
      </c>
      <c r="I272" s="10">
        <v>66</v>
      </c>
      <c r="J272" s="10">
        <v>31.9</v>
      </c>
      <c r="K272">
        <v>62.3</v>
      </c>
      <c r="L272">
        <v>85.2</v>
      </c>
      <c r="M272">
        <v>94.1</v>
      </c>
      <c r="N272" t="s">
        <v>253</v>
      </c>
      <c r="O272" t="str">
        <f>_xlfn.XLOOKUP(A272,'[1]Dataset ny'!$B$2:$B$291,'[1]Dataset ny'!$BK$2:$BK$291)</f>
        <v>Värmlands län</v>
      </c>
    </row>
    <row r="273" spans="1:15" ht="17.25">
      <c r="A273" s="9" t="s">
        <v>331</v>
      </c>
      <c r="B273" s="10">
        <v>4223.45</v>
      </c>
      <c r="C273" s="53">
        <v>2807</v>
      </c>
      <c r="D273" s="11">
        <v>0.7</v>
      </c>
      <c r="E273" s="11">
        <v>0.57132867132867138</v>
      </c>
      <c r="F273" s="10">
        <v>118</v>
      </c>
      <c r="G273" s="10">
        <v>0.90023566378633146</v>
      </c>
      <c r="H273" s="10">
        <v>290</v>
      </c>
      <c r="I273" s="10" t="s">
        <v>269</v>
      </c>
      <c r="J273" s="10" t="s">
        <v>269</v>
      </c>
      <c r="K273" t="s">
        <v>269</v>
      </c>
      <c r="L273" t="s">
        <v>269</v>
      </c>
      <c r="M273" t="s">
        <v>269</v>
      </c>
      <c r="N273" t="s">
        <v>229</v>
      </c>
      <c r="O273" t="str">
        <f>_xlfn.XLOOKUP(A273,'[1]Dataset ny'!$B$2:$B$291,'[1]Dataset ny'!$BK$2:$BK$291)</f>
        <v>Västerbottens län</v>
      </c>
    </row>
    <row r="274" spans="1:15" ht="17.25">
      <c r="A274" s="9" t="s">
        <v>129</v>
      </c>
      <c r="B274" s="10">
        <v>92.35</v>
      </c>
      <c r="C274" s="53">
        <v>16308</v>
      </c>
      <c r="D274" s="11">
        <v>176.6</v>
      </c>
      <c r="E274" s="11">
        <v>1.0876117049237777</v>
      </c>
      <c r="F274" s="10">
        <v>3622</v>
      </c>
      <c r="G274" s="10">
        <v>0.83373753705200759</v>
      </c>
      <c r="H274" s="10">
        <v>93</v>
      </c>
      <c r="I274" s="10">
        <v>46.3</v>
      </c>
      <c r="J274" s="10">
        <v>39.25</v>
      </c>
      <c r="K274">
        <v>49.900000000000006</v>
      </c>
      <c r="L274">
        <v>64.599999999999994</v>
      </c>
      <c r="M274">
        <v>89.75</v>
      </c>
      <c r="N274" t="s">
        <v>104</v>
      </c>
      <c r="O274" t="str">
        <f>_xlfn.XLOOKUP(A274,'[1]Dataset ny'!$B$2:$B$291,'[1]Dataset ny'!$BK$2:$BK$291)</f>
        <v>Skåne län</v>
      </c>
    </row>
    <row r="275" spans="1:15" ht="17.25">
      <c r="A275" s="9" t="s">
        <v>278</v>
      </c>
      <c r="B275" s="10">
        <v>686.54</v>
      </c>
      <c r="C275" s="53">
        <v>11462</v>
      </c>
      <c r="D275" s="11">
        <v>16.7</v>
      </c>
      <c r="E275" s="11">
        <v>0.66133584195672623</v>
      </c>
      <c r="F275" s="10">
        <v>841</v>
      </c>
      <c r="G275" s="10">
        <v>0.67225054624908953</v>
      </c>
      <c r="H275" s="10">
        <v>91</v>
      </c>
      <c r="I275" s="10" t="s">
        <v>269</v>
      </c>
      <c r="J275" s="10" t="s">
        <v>269</v>
      </c>
      <c r="K275" t="s">
        <v>269</v>
      </c>
      <c r="L275" t="s">
        <v>269</v>
      </c>
      <c r="M275" t="s">
        <v>269</v>
      </c>
      <c r="N275" t="s">
        <v>104</v>
      </c>
      <c r="O275" t="str">
        <f>_xlfn.XLOOKUP(A275,'[1]Dataset ny'!$B$2:$B$291,'[1]Dataset ny'!$BK$2:$BK$291)</f>
        <v>Östergötlands län</v>
      </c>
    </row>
    <row r="276" spans="1:15" ht="17.25">
      <c r="A276" s="9" t="s">
        <v>199</v>
      </c>
      <c r="B276" s="10">
        <v>890.46</v>
      </c>
      <c r="C276" s="53">
        <v>17963</v>
      </c>
      <c r="D276" s="11">
        <v>20.2</v>
      </c>
      <c r="E276" s="11">
        <v>0.94373515439429922</v>
      </c>
      <c r="F276" s="10">
        <v>4754</v>
      </c>
      <c r="G276" s="10">
        <v>1.3569349015954351</v>
      </c>
      <c r="H276" s="10">
        <v>77</v>
      </c>
      <c r="I276" s="10">
        <v>68.8</v>
      </c>
      <c r="J276" s="10">
        <v>52</v>
      </c>
      <c r="K276">
        <v>59.6</v>
      </c>
      <c r="L276">
        <v>81.8</v>
      </c>
      <c r="M276">
        <v>93.5</v>
      </c>
      <c r="N276" t="s">
        <v>195</v>
      </c>
      <c r="O276" t="str">
        <f>_xlfn.XLOOKUP(A276,'[1]Dataset ny'!$B$2:$B$291,'[1]Dataset ny'!$BK$2:$BK$291)</f>
        <v>Kronobergs län</v>
      </c>
    </row>
    <row r="277" spans="1:15" ht="17.25">
      <c r="A277" s="9" t="s">
        <v>262</v>
      </c>
      <c r="B277" s="10">
        <v>6871.32</v>
      </c>
      <c r="C277" s="53">
        <v>7042</v>
      </c>
      <c r="D277" s="11">
        <v>1</v>
      </c>
      <c r="E277" s="11">
        <v>0.60494186046511622</v>
      </c>
      <c r="F277" s="10">
        <v>460</v>
      </c>
      <c r="G277" s="10">
        <v>0.92442205097806762</v>
      </c>
      <c r="H277" s="10">
        <v>121</v>
      </c>
      <c r="I277" s="10">
        <v>56.8</v>
      </c>
      <c r="J277" s="10">
        <v>24.2</v>
      </c>
      <c r="K277">
        <v>42.1</v>
      </c>
      <c r="L277">
        <v>82.3</v>
      </c>
      <c r="M277">
        <v>99.7</v>
      </c>
      <c r="N277" t="s">
        <v>253</v>
      </c>
      <c r="O277" t="str">
        <f>_xlfn.XLOOKUP(A277,'[1]Dataset ny'!$B$2:$B$291,'[1]Dataset ny'!$BK$2:$BK$291)</f>
        <v>Dalarnas län</v>
      </c>
    </row>
    <row r="278" spans="1:15" ht="17.25">
      <c r="A278" s="9" t="s">
        <v>276</v>
      </c>
      <c r="B278" s="10">
        <v>221.56</v>
      </c>
      <c r="C278" s="53">
        <v>9627</v>
      </c>
      <c r="D278" s="11">
        <v>43.5</v>
      </c>
      <c r="E278" s="11">
        <v>0.73415945756371281</v>
      </c>
      <c r="F278" s="10">
        <v>1109</v>
      </c>
      <c r="G278" s="10">
        <v>0.67308574048601555</v>
      </c>
      <c r="H278" s="10">
        <v>174</v>
      </c>
      <c r="I278" s="10" t="s">
        <v>269</v>
      </c>
      <c r="J278" s="10" t="s">
        <v>269</v>
      </c>
      <c r="K278" t="s">
        <v>269</v>
      </c>
      <c r="L278" t="s">
        <v>269</v>
      </c>
      <c r="M278" t="s">
        <v>269</v>
      </c>
      <c r="N278" t="s">
        <v>104</v>
      </c>
      <c r="O278" t="str">
        <f>_xlfn.XLOOKUP(A278,'[1]Dataset ny'!$B$2:$B$291,'[1]Dataset ny'!$BK$2:$BK$291)</f>
        <v>Uppsala län</v>
      </c>
    </row>
    <row r="279" spans="1:15" ht="17.25">
      <c r="A279" s="9" t="s">
        <v>168</v>
      </c>
      <c r="B279" s="10">
        <v>1699.25</v>
      </c>
      <c r="C279" s="53">
        <v>8009</v>
      </c>
      <c r="D279" s="11">
        <v>4.7</v>
      </c>
      <c r="E279" s="11">
        <v>0.68033677349266708</v>
      </c>
      <c r="F279" s="10">
        <v>503</v>
      </c>
      <c r="G279" s="10">
        <v>0.83727731986173892</v>
      </c>
      <c r="H279" s="10">
        <v>254</v>
      </c>
      <c r="I279" s="10">
        <v>63.7</v>
      </c>
      <c r="J279" s="10">
        <v>38.4</v>
      </c>
      <c r="K279">
        <v>51.2</v>
      </c>
      <c r="L279">
        <v>88.3</v>
      </c>
      <c r="M279">
        <v>98.9</v>
      </c>
      <c r="N279" t="s">
        <v>155</v>
      </c>
      <c r="O279" t="str">
        <f>_xlfn.XLOOKUP(A279,'[1]Dataset ny'!$B$2:$B$291,'[1]Dataset ny'!$BK$2:$BK$291)</f>
        <v>Norrbottens län</v>
      </c>
    </row>
    <row r="280" spans="1:15" ht="17.25">
      <c r="A280" s="9" t="s">
        <v>133</v>
      </c>
      <c r="B280" s="10">
        <v>419.8</v>
      </c>
      <c r="C280" s="53">
        <v>43633</v>
      </c>
      <c r="D280" s="11">
        <v>103.9</v>
      </c>
      <c r="E280" s="11">
        <v>0.74675118858954048</v>
      </c>
      <c r="F280" s="10">
        <v>7798</v>
      </c>
      <c r="G280" s="10">
        <v>0.91252383388364411</v>
      </c>
      <c r="H280" s="10">
        <v>162</v>
      </c>
      <c r="I280" s="10">
        <v>61.9</v>
      </c>
      <c r="J280" s="10">
        <v>51.3</v>
      </c>
      <c r="K280">
        <v>52.5</v>
      </c>
      <c r="L280">
        <v>81.3</v>
      </c>
      <c r="M280">
        <v>96.9</v>
      </c>
      <c r="N280" t="s">
        <v>104</v>
      </c>
      <c r="O280" t="str">
        <f>_xlfn.XLOOKUP(A280,'[1]Dataset ny'!$B$2:$B$291,'[1]Dataset ny'!$BK$2:$BK$291)</f>
        <v>Skåne län</v>
      </c>
    </row>
    <row r="281" spans="1:15" ht="17.25">
      <c r="A281" s="9" t="s">
        <v>61</v>
      </c>
      <c r="B281" s="10">
        <v>25.75</v>
      </c>
      <c r="C281" s="53">
        <v>12902</v>
      </c>
      <c r="D281" s="11">
        <v>501</v>
      </c>
      <c r="E281" s="11">
        <v>0.64033397559409122</v>
      </c>
      <c r="F281" s="10">
        <v>839</v>
      </c>
      <c r="G281" s="10">
        <v>0.60777160983346545</v>
      </c>
      <c r="H281" s="10">
        <v>25</v>
      </c>
      <c r="I281" s="10">
        <v>70.099999999999994</v>
      </c>
      <c r="J281" s="10">
        <v>40.6</v>
      </c>
      <c r="K281">
        <v>45.2</v>
      </c>
      <c r="L281">
        <v>80.099999999999994</v>
      </c>
      <c r="M281">
        <v>99.9</v>
      </c>
      <c r="N281" t="s">
        <v>26</v>
      </c>
      <c r="O281" t="str">
        <f>_xlfn.XLOOKUP(A281,'[1]Dataset ny'!$B$2:$B$291,'[1]Dataset ny'!$BK$2:$BK$291)</f>
        <v>Västra Götalands län</v>
      </c>
    </row>
    <row r="282" spans="1:15" ht="17.25">
      <c r="A282" s="9" t="s">
        <v>306</v>
      </c>
      <c r="B282" s="10">
        <v>434.05</v>
      </c>
      <c r="C282" s="53">
        <v>5309</v>
      </c>
      <c r="D282" s="11">
        <v>12.2</v>
      </c>
      <c r="E282" s="11">
        <v>0.64593301435406703</v>
      </c>
      <c r="F282" s="10">
        <v>453</v>
      </c>
      <c r="G282" s="10">
        <v>0.70154577883472058</v>
      </c>
      <c r="H282" s="10">
        <v>273</v>
      </c>
      <c r="I282" s="10" t="s">
        <v>269</v>
      </c>
      <c r="J282" s="10" t="s">
        <v>269</v>
      </c>
      <c r="K282" t="s">
        <v>269</v>
      </c>
      <c r="L282" t="s">
        <v>269</v>
      </c>
      <c r="M282" t="s">
        <v>269</v>
      </c>
      <c r="N282" t="s">
        <v>195</v>
      </c>
      <c r="O282" t="str">
        <f>_xlfn.XLOOKUP(A282,'[1]Dataset ny'!$B$2:$B$291,'[1]Dataset ny'!$BK$2:$BK$291)</f>
        <v>Östergötlands län</v>
      </c>
    </row>
    <row r="283" spans="1:15" ht="17.25">
      <c r="A283" s="9" t="s">
        <v>89</v>
      </c>
      <c r="B283" s="10">
        <v>1373.03</v>
      </c>
      <c r="C283" s="53">
        <v>156987</v>
      </c>
      <c r="D283" s="11">
        <v>114.3</v>
      </c>
      <c r="E283" s="11">
        <v>1.1156640511479221</v>
      </c>
      <c r="F283" s="10">
        <v>21334</v>
      </c>
      <c r="G283" s="10">
        <v>1.1106092751435006</v>
      </c>
      <c r="H283" s="10">
        <v>82</v>
      </c>
      <c r="I283" s="10">
        <v>48.55</v>
      </c>
      <c r="J283" s="10">
        <v>40</v>
      </c>
      <c r="K283">
        <v>66.45</v>
      </c>
      <c r="L283">
        <v>60.2</v>
      </c>
      <c r="M283">
        <v>95.85</v>
      </c>
      <c r="N283" t="s">
        <v>70</v>
      </c>
      <c r="O283" t="str">
        <f>_xlfn.XLOOKUP(A283,'[1]Dataset ny'!$B$2:$B$291,'[1]Dataset ny'!$BK$2:$BK$291)</f>
        <v>Örebro län</v>
      </c>
    </row>
    <row r="284" spans="1:15" ht="17.25">
      <c r="A284" s="9" t="s">
        <v>123</v>
      </c>
      <c r="B284" s="10">
        <v>319.26</v>
      </c>
      <c r="C284" s="53">
        <v>10499</v>
      </c>
      <c r="D284" s="11">
        <v>32.9</v>
      </c>
      <c r="E284" s="11">
        <v>0.76305397103992978</v>
      </c>
      <c r="F284" s="10">
        <v>1485</v>
      </c>
      <c r="G284" s="10">
        <v>0.82</v>
      </c>
      <c r="H284" s="10">
        <v>255</v>
      </c>
      <c r="I284" s="10">
        <v>56.35</v>
      </c>
      <c r="J284" s="10">
        <v>38</v>
      </c>
      <c r="K284">
        <v>40.9</v>
      </c>
      <c r="L284">
        <v>73.75</v>
      </c>
      <c r="M284">
        <v>92.199999999999989</v>
      </c>
      <c r="N284" t="s">
        <v>104</v>
      </c>
      <c r="O284" t="str">
        <f>_xlfn.XLOOKUP(A284,'[1]Dataset ny'!$B$2:$B$291,'[1]Dataset ny'!$BK$2:$BK$291)</f>
        <v>Skåne län</v>
      </c>
    </row>
    <row r="285" spans="1:15" ht="17.25">
      <c r="A285" s="9" t="s">
        <v>191</v>
      </c>
      <c r="B285" s="10">
        <v>6376.53</v>
      </c>
      <c r="C285" s="53">
        <v>55823</v>
      </c>
      <c r="D285" s="11">
        <v>8.8000000000000007</v>
      </c>
      <c r="E285" s="11">
        <v>0.7437528209757498</v>
      </c>
      <c r="F285" s="10">
        <v>1608</v>
      </c>
      <c r="G285" s="10">
        <v>0.98160197442225716</v>
      </c>
      <c r="H285" s="10">
        <v>198</v>
      </c>
      <c r="I285" s="10">
        <v>67.7</v>
      </c>
      <c r="J285" s="10">
        <v>34.1</v>
      </c>
      <c r="K285">
        <v>63.8</v>
      </c>
      <c r="L285">
        <v>77</v>
      </c>
      <c r="M285">
        <v>98.1</v>
      </c>
      <c r="N285" t="s">
        <v>171</v>
      </c>
      <c r="O285" t="str">
        <f>_xlfn.XLOOKUP(A285,'[1]Dataset ny'!$B$2:$B$291,'[1]Dataset ny'!$BK$2:$BK$291)</f>
        <v>Västernorrlands län</v>
      </c>
    </row>
    <row r="286" spans="1:15" ht="17.25">
      <c r="A286" s="9" t="s">
        <v>97</v>
      </c>
      <c r="B286" s="10">
        <v>2208.35</v>
      </c>
      <c r="C286" s="53">
        <v>64324</v>
      </c>
      <c r="D286" s="11">
        <v>29.1</v>
      </c>
      <c r="E286" s="11">
        <v>0.89692107031342627</v>
      </c>
      <c r="F286" s="10">
        <v>7512</v>
      </c>
      <c r="G286" s="10">
        <v>1.1091429979668535</v>
      </c>
      <c r="H286" s="10">
        <v>184</v>
      </c>
      <c r="I286" s="10">
        <v>53.6</v>
      </c>
      <c r="J286" s="10">
        <v>39.200000000000003</v>
      </c>
      <c r="K286">
        <v>66.400000000000006</v>
      </c>
      <c r="L286">
        <v>59.3</v>
      </c>
      <c r="M286">
        <v>95.8</v>
      </c>
      <c r="N286" t="s">
        <v>70</v>
      </c>
      <c r="O286" t="str">
        <f>_xlfn.XLOOKUP(A286,'[1]Dataset ny'!$B$2:$B$291,'[1]Dataset ny'!$BK$2:$BK$291)</f>
        <v>Jämtlands län</v>
      </c>
    </row>
    <row r="287" spans="1:15" ht="17.25">
      <c r="A287" s="9" t="s">
        <v>29</v>
      </c>
      <c r="B287" s="10">
        <v>312.35000000000002</v>
      </c>
      <c r="C287" s="53">
        <v>48234</v>
      </c>
      <c r="D287" s="11">
        <v>154.4</v>
      </c>
      <c r="E287" s="11">
        <v>0.95585710329548612</v>
      </c>
      <c r="F287" s="10">
        <v>3541</v>
      </c>
      <c r="G287" s="10">
        <v>0.49393060040053949</v>
      </c>
      <c r="H287" s="10">
        <v>155</v>
      </c>
      <c r="I287" s="10">
        <v>58.1</v>
      </c>
      <c r="J287" s="10">
        <v>22.9</v>
      </c>
      <c r="K287">
        <v>43</v>
      </c>
      <c r="L287">
        <v>71.5</v>
      </c>
      <c r="M287">
        <v>98.9</v>
      </c>
      <c r="N287" t="s">
        <v>26</v>
      </c>
      <c r="O287" t="str">
        <f>_xlfn.XLOOKUP(A287,'[1]Dataset ny'!$B$2:$B$291,'[1]Dataset ny'!$BK$2:$BK$291)</f>
        <v>Stockholms län</v>
      </c>
    </row>
    <row r="288" spans="1:15" ht="17.25">
      <c r="A288" s="9" t="s">
        <v>154</v>
      </c>
      <c r="B288" s="10">
        <v>1474.52</v>
      </c>
      <c r="C288" s="53">
        <v>22364</v>
      </c>
      <c r="D288" s="11">
        <v>15.2</v>
      </c>
      <c r="E288" s="11">
        <v>0.63774078922760413</v>
      </c>
      <c r="F288" s="10">
        <v>2445</v>
      </c>
      <c r="G288" s="10">
        <v>0.91603616903487728</v>
      </c>
      <c r="H288" s="10">
        <v>161</v>
      </c>
      <c r="I288" s="10">
        <v>65.900000000000006</v>
      </c>
      <c r="J288" s="10">
        <v>33.5</v>
      </c>
      <c r="K288">
        <v>37.950000000000003</v>
      </c>
      <c r="L288">
        <v>79.55</v>
      </c>
      <c r="M288">
        <v>98.1</v>
      </c>
      <c r="N288" t="s">
        <v>155</v>
      </c>
      <c r="O288" t="str">
        <f>_xlfn.XLOOKUP(A288,'[1]Dataset ny'!$B$2:$B$291,'[1]Dataset ny'!$BK$2:$BK$291)</f>
        <v>Uppsala län</v>
      </c>
    </row>
    <row r="289" spans="1:15" ht="17.25">
      <c r="A289" s="9" t="s">
        <v>122</v>
      </c>
      <c r="B289" s="10">
        <v>431.67</v>
      </c>
      <c r="C289" s="53">
        <v>14941</v>
      </c>
      <c r="D289" s="11">
        <v>34.6</v>
      </c>
      <c r="E289" s="11">
        <v>0.87099411379986924</v>
      </c>
      <c r="F289" s="10">
        <v>1580</v>
      </c>
      <c r="G289" s="10">
        <v>0.72378161628624305</v>
      </c>
      <c r="H289" s="10">
        <v>15</v>
      </c>
      <c r="I289" s="10">
        <v>39.9</v>
      </c>
      <c r="J289" s="10">
        <v>54.8</v>
      </c>
      <c r="K289">
        <v>61.9</v>
      </c>
      <c r="L289">
        <v>54.9</v>
      </c>
      <c r="M289">
        <v>84.5</v>
      </c>
      <c r="N289" t="s">
        <v>104</v>
      </c>
      <c r="O289" t="str">
        <f>_xlfn.XLOOKUP(A289,'[1]Dataset ny'!$B$2:$B$291,'[1]Dataset ny'!$BK$2:$BK$291)</f>
        <v>Skåne län</v>
      </c>
    </row>
    <row r="290" spans="1:15" ht="17.25">
      <c r="A290" s="9" t="s">
        <v>250</v>
      </c>
      <c r="B290" s="10">
        <v>2764.76</v>
      </c>
      <c r="C290" s="53">
        <v>3252</v>
      </c>
      <c r="D290" s="11">
        <v>1.2</v>
      </c>
      <c r="E290" s="11">
        <v>0.44109589041095898</v>
      </c>
      <c r="F290" s="10">
        <v>234</v>
      </c>
      <c r="G290" s="10">
        <v>0.97286565188616814</v>
      </c>
      <c r="H290" s="10">
        <v>238</v>
      </c>
      <c r="I290" s="10">
        <v>71</v>
      </c>
      <c r="J290" s="10">
        <v>27.4</v>
      </c>
      <c r="K290">
        <v>46.7</v>
      </c>
      <c r="L290">
        <v>87</v>
      </c>
      <c r="M290">
        <v>97.2</v>
      </c>
      <c r="N290" t="s">
        <v>229</v>
      </c>
      <c r="O290" t="str">
        <f>_xlfn.XLOOKUP(A290,'[1]Dataset ny'!$B$2:$B$291,'[1]Dataset ny'!$BK$2:$BK$291)</f>
        <v>Norrbottens län</v>
      </c>
    </row>
    <row r="291" spans="1:15" ht="17.25">
      <c r="A291" s="9" t="s">
        <v>333</v>
      </c>
      <c r="B291" s="10">
        <v>2358.0300000000002</v>
      </c>
      <c r="C291" s="53">
        <v>4211</v>
      </c>
      <c r="D291" s="11">
        <v>1.8</v>
      </c>
      <c r="E291" s="11">
        <v>0.43160473662719484</v>
      </c>
      <c r="F291" s="10">
        <v>227</v>
      </c>
      <c r="G291" s="10">
        <v>0.92998396579369325</v>
      </c>
      <c r="H291" s="10">
        <v>194</v>
      </c>
      <c r="I291" s="10" t="s">
        <v>269</v>
      </c>
      <c r="J291" s="10" t="s">
        <v>269</v>
      </c>
      <c r="K291" t="s">
        <v>269</v>
      </c>
      <c r="L291" t="s">
        <v>269</v>
      </c>
      <c r="M291" t="s">
        <v>269</v>
      </c>
      <c r="N291" t="s">
        <v>229</v>
      </c>
      <c r="O291" t="str">
        <f>_xlfn.XLOOKUP(A291,'[1]Dataset ny'!$B$2:$B$291,'[1]Dataset ny'!$BK$2:$BK$291)</f>
        <v>Norrbottens län</v>
      </c>
    </row>
  </sheetData>
  <autoFilter ref="A1:O1" xr:uid="{D58F28F4-8188-4BC9-A0D3-1FE6C0565872}">
    <sortState xmlns:xlrd2="http://schemas.microsoft.com/office/spreadsheetml/2017/richdata2" ref="A2:O291">
      <sortCondition ref="A1"/>
    </sortState>
  </autoFilter>
  <pageMargins left="0.7" right="0.7" top="0.75" bottom="0.75" header="0.3" footer="0.3"/>
  <pageSetup paperSize="9" orientation="portrait" r:id="rId1"/>
  <headerFooter>
    <oddFooter>&amp;C_x000D_&amp;1#&amp;"Verdana"&amp;7&amp;K000000 Confidential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D9E52-2006-48B2-83A7-5A4EF188AC84}">
  <sheetPr codeName="Sheet4">
    <tabColor theme="9" tint="0.79998168889431442"/>
  </sheetPr>
  <dimension ref="A1:X292"/>
  <sheetViews>
    <sheetView zoomScale="70" zoomScaleNormal="70" workbookViewId="0">
      <selection activeCell="N1" sqref="N1"/>
    </sheetView>
  </sheetViews>
  <sheetFormatPr defaultRowHeight="16.5"/>
  <cols>
    <col min="1" max="1" width="15.5703125" style="12" customWidth="1"/>
    <col min="2" max="2" width="18.5703125" style="12" bestFit="1" customWidth="1"/>
    <col min="3" max="3" width="17.42578125" style="12" customWidth="1"/>
    <col min="4" max="4" width="23.42578125" style="12" customWidth="1"/>
    <col min="5" max="5" width="21.42578125" style="12" bestFit="1" customWidth="1"/>
    <col min="6" max="6" width="17.5703125" style="12" bestFit="1" customWidth="1"/>
    <col min="7" max="7" width="31.5703125" style="12" customWidth="1"/>
    <col min="8" max="8" width="21" style="12" bestFit="1" customWidth="1"/>
    <col min="9" max="9" width="15.42578125" style="12" bestFit="1" customWidth="1"/>
    <col min="10" max="10" width="33.5703125" customWidth="1"/>
    <col min="11" max="11" width="16.42578125" customWidth="1"/>
    <col min="12" max="12" width="19.28515625" customWidth="1"/>
    <col min="13" max="13" width="57" customWidth="1"/>
    <col min="14" max="14" width="42.5703125" customWidth="1"/>
    <col min="15" max="15" width="32" customWidth="1"/>
    <col min="16" max="16" width="57" customWidth="1"/>
    <col min="17" max="17" width="56.7109375" customWidth="1"/>
    <col min="18" max="18" width="20.28515625" customWidth="1"/>
    <col min="19" max="19" width="23.5703125" customWidth="1"/>
    <col min="21" max="22" width="14.5703125" customWidth="1"/>
    <col min="23" max="23" width="19.28515625" customWidth="1"/>
    <col min="24" max="24" width="9.7109375" customWidth="1"/>
  </cols>
  <sheetData>
    <row r="1" spans="1:24" ht="106.5" thickBot="1">
      <c r="A1" s="1" t="s">
        <v>0</v>
      </c>
      <c r="B1" s="2" t="s">
        <v>1</v>
      </c>
      <c r="C1" s="4" t="s">
        <v>3</v>
      </c>
      <c r="D1" s="3" t="s">
        <v>465</v>
      </c>
      <c r="E1" s="5" t="s">
        <v>5</v>
      </c>
      <c r="F1" s="3" t="s">
        <v>6</v>
      </c>
      <c r="G1" s="4" t="s">
        <v>7</v>
      </c>
      <c r="H1" s="4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6" t="s">
        <v>13</v>
      </c>
      <c r="N1" s="8" t="s">
        <v>380</v>
      </c>
      <c r="O1" s="8" t="s">
        <v>381</v>
      </c>
      <c r="P1" s="8" t="s">
        <v>382</v>
      </c>
      <c r="Q1" s="8" t="s">
        <v>464</v>
      </c>
    </row>
    <row r="2" spans="1:24" ht="17.25">
      <c r="A2" s="9" t="s">
        <v>272</v>
      </c>
      <c r="B2" s="10">
        <f>IFERROR((Indata!B2*Modellvärden!B$7)+Modellvärden!B$6,"")</f>
        <v>32.098650000000006</v>
      </c>
      <c r="C2" s="10">
        <f>IFERROR((Indata!C2*Modellvärden!C$7)+Modellvärden!C$6,"")</f>
        <v>31.9585598</v>
      </c>
      <c r="D2" s="10">
        <f>IFERROR((Indata!D2*Modellvärden!D$7)+Modellvärden!D$6,"")</f>
        <v>27.649800000000003</v>
      </c>
      <c r="E2" s="10">
        <f>IFERROR((Indata!E2*Modellvärden!E$7)+Modellvärden!E$6,"")</f>
        <v>29.670377999999999</v>
      </c>
      <c r="F2" s="10">
        <f>IFERROR((Indata!F2*Modellvärden!F$7)+Modellvärden!F$6,"")</f>
        <v>23.232434654558844</v>
      </c>
      <c r="G2" s="10">
        <f>IFERROR((Indata!G2*Modellvärden!G$7)+Modellvärden!G$6,"")</f>
        <v>26.707000000000001</v>
      </c>
      <c r="H2" s="10" t="str">
        <f>IFERROR((Indata!H2*Modellvärden!H$7)+Modellvärden!H$6,"")</f>
        <v/>
      </c>
      <c r="I2" s="10" t="str">
        <f>IFERROR((Indata!I2*Modellvärden!I$7)+Modellvärden!I$6,"")</f>
        <v/>
      </c>
      <c r="J2" s="10" t="str">
        <f>IFERROR((Indata!J2*Modellvärden!J$7)+Modellvärden!J$6,"")</f>
        <v/>
      </c>
      <c r="K2" s="10" t="str">
        <f>IFERROR((Indata!K2*Modellvärden!K$7)+Modellvärden!K$6,"")</f>
        <v/>
      </c>
      <c r="L2" s="10" t="str">
        <f>IFERROR((Indata!L2*Modellvärden!L$7)+Modellvärden!L$6,"")</f>
        <v/>
      </c>
      <c r="M2" t="s">
        <v>26</v>
      </c>
      <c r="N2" s="47">
        <f>IF(K2="",(B2*Modellvärden!B$11)+(C2*Modellvärden!C$11)+(D2*Modellvärden!D$11)+(E2*Modellvärden!E$11)+(F2*Modellvärden!F$11)+(G2*Modellvärden!G$11), (B2*Modellvärden!B$4)+(C2*Modellvärden!C$4)+(D2*Modellvärden!D$4)+(E2*Modellvärden!E$4)+(F2*Modellvärden!F$4)+(G2*Modellvärden!G$4)+(H2*Modellvärden!H$4)+(I2*Modellvärden!I$4)+(J2*Modellvärden!J$4)+(K2*Modellvärden!K$4)+(L2*Modellvärden!L$4))</f>
        <v>28.827622895725604</v>
      </c>
      <c r="O2" s="47">
        <f>IF(K2="",(B2*Modellvärden!B$12)+(C2*Modellvärden!C$12)+(D2*Modellvärden!D$12)+(E2*Modellvärden!E$12)+(F2*Modellvärden!F$12)+(G2*Modellvärden!G$12),(B2*Modellvärden!B$5)+(C2*Modellvärden!C$5)+(D2*Modellvärden!D$5)+(E2*Modellvärden!E$5)+(F2*Modellvärden!F$5)+(G2*Modellvärden!G$5)+(H2*Modellvärden!H$5)+(I2*Modellvärden!I$5)+(J2*Modellvärden!J$5)
+(K2*Modellvärden!K$5)+(L2*Modellvärden!L$5))</f>
        <v>29.267064065791992</v>
      </c>
      <c r="P2" s="47">
        <f>(_xlfn.XLOOKUP(M2,Regressionsresultat!$B$53:$B$61,Modellvärden!$B$21:$B$29)*Modellvärden!$B$18)</f>
        <v>29.352675018140246</v>
      </c>
      <c r="Q2" s="47">
        <f>AVERAGE(N2:P2)</f>
        <v>29.149120659885948</v>
      </c>
      <c r="R2" s="47"/>
      <c r="U2" s="47"/>
      <c r="V2" s="47"/>
      <c r="W2" s="47"/>
      <c r="X2" s="47"/>
    </row>
    <row r="3" spans="1:24" ht="17.25">
      <c r="A3" s="9" t="s">
        <v>68</v>
      </c>
      <c r="B3" s="10">
        <f>IFERROR((Indata!B3*Modellvärden!B$7)+Modellvärden!B$6,"")</f>
        <v>31.858291500000004</v>
      </c>
      <c r="C3" s="10">
        <f>IFERROR((Indata!C3*Modellvärden!C$7)+Modellvärden!C$6,"")</f>
        <v>32.808653299999996</v>
      </c>
      <c r="D3" s="10">
        <f>IFERROR((Indata!D3*Modellvärden!D$7)+Modellvärden!D$6,"")</f>
        <v>27.5609</v>
      </c>
      <c r="E3" s="10">
        <f>IFERROR((Indata!E3*Modellvärden!E$7)+Modellvärden!E$6,"")</f>
        <v>29.915930999999997</v>
      </c>
      <c r="F3" s="10">
        <f>IFERROR((Indata!F3*Modellvärden!F$7)+Modellvärden!F$6,"")</f>
        <v>28.763054991785058</v>
      </c>
      <c r="G3" s="10">
        <f>IFERROR((Indata!G3*Modellvärden!G$7)+Modellvärden!G$6,"")</f>
        <v>30.4132</v>
      </c>
      <c r="H3" s="10">
        <f>IFERROR((Indata!H3*Modellvärden!H$7)+Modellvärden!H$6,"")</f>
        <v>31.052199999999999</v>
      </c>
      <c r="I3" s="10">
        <f>IFERROR((Indata!I3*Modellvärden!I$7)+Modellvärden!I$6,"")</f>
        <v>36.973200000000006</v>
      </c>
      <c r="J3" s="10">
        <f>IFERROR((Indata!J3*Modellvärden!J$7)+Modellvärden!J$6,"")</f>
        <v>29.080199999999998</v>
      </c>
      <c r="K3" s="10">
        <f>IFERROR((Indata!K3*Modellvärden!K$7)+Modellvärden!K$6,"")</f>
        <v>29.651999999999987</v>
      </c>
      <c r="L3" s="10">
        <f>IFERROR((Indata!L3*Modellvärden!L$7)+Modellvärden!L$6,"")</f>
        <v>27.435949999999991</v>
      </c>
      <c r="M3" t="s">
        <v>26</v>
      </c>
      <c r="N3" s="47">
        <f>IF(K3="",(B3*Modellvärden!B$11)+(C3*Modellvärden!C$11)+(D3*Modellvärden!D$11)+(E3*Modellvärden!E$11)+(F3*Modellvärden!F$11)+(G3*Modellvärden!G$11), (B3*Modellvärden!B$4)+(C3*Modellvärden!C$4)+(D3*Modellvärden!D$4)+(E3*Modellvärden!E$4)+(F3*Modellvärden!F$4)+(G3*Modellvärden!G$4)+(H3*Modellvärden!H$4)+(I3*Modellvärden!I$4)+(J3*Modellvärden!J$4)+(K3*Modellvärden!K$4)+(L3*Modellvärden!L$4))</f>
        <v>30.664576875394264</v>
      </c>
      <c r="O3" s="47">
        <f>IF(K3="",(B3*Modellvärden!B$12)+(C3*Modellvärden!C$12)+(D3*Modellvärden!D$12)+(E3*Modellvärden!E$12)+(F3*Modellvärden!F$12)+(G3*Modellvärden!G$12),(B3*Modellvärden!B$5)+(C3*Modellvärden!C$5)+(D3*Modellvärden!D$5)+(E3*Modellvärden!E$5)+(F3*Modellvärden!F$5)+(G3*Modellvärden!G$5)+(H3*Modellvärden!H$5)+(I3*Modellvärden!I$5)+(J3*Modellvärden!J$5)
+(K3*Modellvärden!K$5)+(L3*Modellvärden!L$5))</f>
        <v>30.837876629449752</v>
      </c>
      <c r="P3" s="47">
        <f>(_xlfn.XLOOKUP(M3,Regressionsresultat!$B$53:$B$61,Modellvärden!$B$21:$B$29)*Modellvärden!$B$18)</f>
        <v>29.352675018140246</v>
      </c>
      <c r="Q3" s="47">
        <f t="shared" ref="Q3:Q65" si="0">AVERAGE(N3:P3)</f>
        <v>30.285042840994752</v>
      </c>
      <c r="R3" s="47"/>
      <c r="U3" s="47"/>
      <c r="V3" s="47"/>
      <c r="W3" s="47"/>
      <c r="X3" s="47"/>
    </row>
    <row r="4" spans="1:24" ht="17.25">
      <c r="A4" s="9" t="s">
        <v>117</v>
      </c>
      <c r="B4" s="10">
        <f>IFERROR((Indata!B4*Modellvärden!B$7)+Modellvärden!B$6,"")</f>
        <v>31.080362000000004</v>
      </c>
      <c r="C4" s="10">
        <f>IFERROR((Indata!C4*Modellvärden!C$7)+Modellvärden!C$6,"")</f>
        <v>30.9062819</v>
      </c>
      <c r="D4" s="10">
        <f>IFERROR((Indata!D4*Modellvärden!D$7)+Modellvärden!D$6,"")</f>
        <v>27.085600000000003</v>
      </c>
      <c r="E4" s="10">
        <f>IFERROR((Indata!E4*Modellvärden!E$7)+Modellvärden!E$6,"")</f>
        <v>29.448618</v>
      </c>
      <c r="F4" s="10">
        <f>IFERROR((Indata!F4*Modellvärden!F$7)+Modellvärden!F$6,"")</f>
        <v>29.17199027072758</v>
      </c>
      <c r="G4" s="10">
        <f>IFERROR((Indata!G4*Modellvärden!G$7)+Modellvärden!G$6,"")</f>
        <v>36.050800000000002</v>
      </c>
      <c r="H4" s="10">
        <f>IFERROR((Indata!H4*Modellvärden!H$7)+Modellvärden!H$6,"")</f>
        <v>32.6128</v>
      </c>
      <c r="I4" s="10">
        <f>IFERROR((Indata!I4*Modellvärden!I$7)+Modellvärden!I$6,"")</f>
        <v>30.646200000000004</v>
      </c>
      <c r="J4" s="10">
        <f>IFERROR((Indata!J4*Modellvärden!J$7)+Modellvärden!J$6,"")</f>
        <v>28.275199999999998</v>
      </c>
      <c r="K4" s="10">
        <f>IFERROR((Indata!K4*Modellvärden!K$7)+Modellvärden!K$6,"")</f>
        <v>32.875999999999991</v>
      </c>
      <c r="L4" s="10">
        <f>IFERROR((Indata!L4*Modellvärden!L$7)+Modellvärden!L$6,"")</f>
        <v>36.889399999999995</v>
      </c>
      <c r="M4" t="s">
        <v>104</v>
      </c>
      <c r="N4" s="47">
        <f>IF(K4="",(B4*Modellvärden!B$11)+(C4*Modellvärden!C$11)+(D4*Modellvärden!D$11)+(E4*Modellvärden!E$11)+(F4*Modellvärden!F$11)+(G4*Modellvärden!G$11), (B4*Modellvärden!B$4)+(C4*Modellvärden!C$4)+(D4*Modellvärden!D$4)+(E4*Modellvärden!E$4)+(F4*Modellvärden!F$4)+(G4*Modellvärden!G$4)+(H4*Modellvärden!H$4)+(I4*Modellvärden!I$4)+(J4*Modellvärden!J$4)+(K4*Modellvärden!K$4)+(L4*Modellvärden!L$4))</f>
        <v>31.432042617599173</v>
      </c>
      <c r="O4" s="47">
        <f>IF(K4="",(B4*Modellvärden!B$12)+(C4*Modellvärden!C$12)+(D4*Modellvärden!D$12)+(E4*Modellvärden!E$12)+(F4*Modellvärden!F$12)+(G4*Modellvärden!G$12),(B4*Modellvärden!B$5)+(C4*Modellvärden!C$5)+(D4*Modellvärden!D$5)+(E4*Modellvärden!E$5)+(F4*Modellvärden!F$5)+(G4*Modellvärden!G$5)+(H4*Modellvärden!H$5)+(I4*Modellvärden!I$5)+(J4*Modellvärden!J$5)
+(K4*Modellvärden!K$5)+(L4*Modellvärden!L$5))</f>
        <v>31.421904191053688</v>
      </c>
      <c r="P4" s="47">
        <f>(_xlfn.XLOOKUP(M4,Regressionsresultat!$B$53:$B$61,Modellvärden!$B$21:$B$29)*Modellvärden!$B$18)</f>
        <v>23.722217719568764</v>
      </c>
      <c r="Q4" s="47">
        <f t="shared" si="0"/>
        <v>28.858721509407207</v>
      </c>
      <c r="R4" s="47"/>
      <c r="U4" s="47"/>
      <c r="V4" s="47"/>
      <c r="W4" s="47"/>
      <c r="X4" s="47"/>
    </row>
    <row r="5" spans="1:24" ht="17.25">
      <c r="A5" s="9" t="s">
        <v>113</v>
      </c>
      <c r="B5" s="10">
        <f>IFERROR((Indata!B5*Modellvärden!B$7)+Modellvärden!B$6,"")</f>
        <v>31.787534000000004</v>
      </c>
      <c r="C5" s="10">
        <f>IFERROR((Indata!C5*Modellvärden!C$7)+Modellvärden!C$6,"")</f>
        <v>29.741640799999999</v>
      </c>
      <c r="D5" s="10">
        <f>IFERROR((Indata!D5*Modellvärden!D$7)+Modellvärden!D$6,"")</f>
        <v>27.033100000000001</v>
      </c>
      <c r="E5" s="10">
        <f>IFERROR((Indata!E5*Modellvärden!E$7)+Modellvärden!E$6,"")</f>
        <v>29.033510999999997</v>
      </c>
      <c r="F5" s="10">
        <f>IFERROR((Indata!F5*Modellvärden!F$7)+Modellvärden!F$6,"")</f>
        <v>27.632533026995979</v>
      </c>
      <c r="G5" s="10">
        <f>IFERROR((Indata!G5*Modellvärden!G$7)+Modellvärden!G$6,"")</f>
        <v>26.5504</v>
      </c>
      <c r="H5" s="10">
        <f>IFERROR((Indata!H5*Modellvärden!H$7)+Modellvärden!H$6,"")</f>
        <v>33.775599999999997</v>
      </c>
      <c r="I5" s="10">
        <f>IFERROR((Indata!I5*Modellvärden!I$7)+Modellvärden!I$6,"")</f>
        <v>31.445399999999999</v>
      </c>
      <c r="J5" s="10">
        <f>IFERROR((Indata!J5*Modellvärden!J$7)+Modellvärden!J$6,"")</f>
        <v>35.552399999999999</v>
      </c>
      <c r="K5" s="10">
        <f>IFERROR((Indata!K5*Modellvärden!K$7)+Modellvärden!K$6,"")</f>
        <v>34.383999999999993</v>
      </c>
      <c r="L5" s="10">
        <f>IFERROR((Indata!L5*Modellvärden!L$7)+Modellvärden!L$6,"")</f>
        <v>27.700999999999993</v>
      </c>
      <c r="M5" t="s">
        <v>104</v>
      </c>
      <c r="N5" s="47">
        <f>IF(K5="",(B5*Modellvärden!B$11)+(C5*Modellvärden!C$11)+(D5*Modellvärden!D$11)+(E5*Modellvärden!E$11)+(F5*Modellvärden!F$11)+(G5*Modellvärden!G$11), (B5*Modellvärden!B$4)+(C5*Modellvärden!C$4)+(D5*Modellvärden!D$4)+(E5*Modellvärden!E$4)+(F5*Modellvärden!F$4)+(G5*Modellvärden!G$4)+(H5*Modellvärden!H$4)+(I5*Modellvärden!I$4)+(J5*Modellvärden!J$4)+(K5*Modellvärden!K$4)+(L5*Modellvärden!L$4))</f>
        <v>30.653054242996106</v>
      </c>
      <c r="O5" s="47">
        <f>IF(K5="",(B5*Modellvärden!B$12)+(C5*Modellvärden!C$12)+(D5*Modellvärden!D$12)+(E5*Modellvärden!E$12)+(F5*Modellvärden!F$12)+(G5*Modellvärden!G$12),(B5*Modellvärden!B$5)+(C5*Modellvärden!C$5)+(D5*Modellvärden!D$5)+(E5*Modellvärden!E$5)+(F5*Modellvärden!F$5)+(G5*Modellvärden!G$5)+(H5*Modellvärden!H$5)+(I5*Modellvärden!I$5)+(J5*Modellvärden!J$5)
+(K5*Modellvärden!K$5)+(L5*Modellvärden!L$5))</f>
        <v>30.837848599968417</v>
      </c>
      <c r="P5" s="47">
        <f>(_xlfn.XLOOKUP(M5,Regressionsresultat!$B$53:$B$61,Modellvärden!$B$21:$B$29)*Modellvärden!$B$18)</f>
        <v>23.722217719568764</v>
      </c>
      <c r="Q5" s="47">
        <f t="shared" si="0"/>
        <v>28.40437352084443</v>
      </c>
      <c r="R5" s="47"/>
    </row>
    <row r="6" spans="1:24" ht="17.25">
      <c r="A6" s="9" t="s">
        <v>223</v>
      </c>
      <c r="B6" s="10">
        <f>IFERROR((Indata!B6*Modellvärden!B$7)+Modellvärden!B$6,"")</f>
        <v>32.085552500000006</v>
      </c>
      <c r="C6" s="10">
        <f>IFERROR((Indata!C6*Modellvärden!C$7)+Modellvärden!C$6,"")</f>
        <v>30.370996099999999</v>
      </c>
      <c r="D6" s="10">
        <f>IFERROR((Indata!D6*Modellvärden!D$7)+Modellvärden!D$6,"")</f>
        <v>27.243100000000002</v>
      </c>
      <c r="E6" s="10">
        <f>IFERROR((Indata!E6*Modellvärden!E$7)+Modellvärden!E$6,"")</f>
        <v>29.186895</v>
      </c>
      <c r="F6" s="10">
        <f>IFERROR((Indata!F6*Modellvärden!F$7)+Modellvärden!F$6,"")</f>
        <v>28.519119603899121</v>
      </c>
      <c r="G6" s="10">
        <f>IFERROR((Indata!G6*Modellvärden!G$7)+Modellvärden!G$6,"")</f>
        <v>29.317</v>
      </c>
      <c r="H6" s="10">
        <f>IFERROR((Indata!H6*Modellvärden!H$7)+Modellvärden!H$6,"")</f>
        <v>34.2652</v>
      </c>
      <c r="I6" s="10">
        <f>IFERROR((Indata!I6*Modellvärden!I$7)+Modellvärden!I$6,"")</f>
        <v>25.118400000000001</v>
      </c>
      <c r="J6" s="10">
        <f>IFERROR((Indata!J6*Modellvärden!J$7)+Modellvärden!J$6,"")</f>
        <v>21.577599999999997</v>
      </c>
      <c r="K6" s="10">
        <f>IFERROR((Indata!K6*Modellvärden!K$7)+Modellvärden!K$6,"")</f>
        <v>37.503999999999991</v>
      </c>
      <c r="L6" s="10">
        <f>IFERROR((Indata!L6*Modellvärden!L$7)+Modellvärden!L$6,"")</f>
        <v>30.174800000000005</v>
      </c>
      <c r="M6" t="s">
        <v>195</v>
      </c>
      <c r="N6" s="47">
        <f>IF(K6="",(B6*Modellvärden!B$11)+(C6*Modellvärden!C$11)+(D6*Modellvärden!D$11)+(E6*Modellvärden!E$11)+(F6*Modellvärden!F$11)+(G6*Modellvärden!G$11), (B6*Modellvärden!B$4)+(C6*Modellvärden!C$4)+(D6*Modellvärden!D$4)+(E6*Modellvärden!E$4)+(F6*Modellvärden!F$4)+(G6*Modellvärden!G$4)+(H6*Modellvärden!H$4)+(I6*Modellvärden!I$4)+(J6*Modellvärden!J$4)+(K6*Modellvärden!K$4)+(L6*Modellvärden!L$4))</f>
        <v>29.607257199367737</v>
      </c>
      <c r="O6" s="47">
        <f>IF(K6="",(B6*Modellvärden!B$12)+(C6*Modellvärden!C$12)+(D6*Modellvärden!D$12)+(E6*Modellvärden!E$12)+(F6*Modellvärden!F$12)+(G6*Modellvärden!G$12),(B6*Modellvärden!B$5)+(C6*Modellvärden!C$5)+(D6*Modellvärden!D$5)+(E6*Modellvärden!E$5)+(F6*Modellvärden!F$5)+(G6*Modellvärden!G$5)+(H6*Modellvärden!H$5)+(I6*Modellvärden!I$5)+(J6*Modellvärden!J$5)
+(K6*Modellvärden!K$5)+(L6*Modellvärden!L$5))</f>
        <v>29.613560114968774</v>
      </c>
      <c r="P6" s="47">
        <f>(_xlfn.XLOOKUP(M6,Regressionsresultat!$B$53:$B$61,Modellvärden!$B$21:$B$29)*Modellvärden!$B$18)</f>
        <v>33.151530705965484</v>
      </c>
      <c r="Q6" s="47">
        <f t="shared" si="0"/>
        <v>30.790782673433998</v>
      </c>
      <c r="R6" s="47"/>
    </row>
    <row r="7" spans="1:24" ht="17.25">
      <c r="A7" s="9" t="s">
        <v>340</v>
      </c>
      <c r="B7" s="10">
        <f>IFERROR((Indata!B7*Modellvärden!B$7)+Modellvärden!B$6,"")</f>
        <v>13.127068500000004</v>
      </c>
      <c r="C7" s="10">
        <f>IFERROR((Indata!C7*Modellvärden!C$7)+Modellvärden!C$6,"")</f>
        <v>29.3812289</v>
      </c>
      <c r="D7" s="10">
        <f>IFERROR((Indata!D7*Modellvärden!D$7)+Modellvärden!D$6,"")</f>
        <v>26.941400000000002</v>
      </c>
      <c r="E7" s="10">
        <f>IFERROR((Indata!E7*Modellvärden!E$7)+Modellvärden!E$6,"")</f>
        <v>28.879202999999997</v>
      </c>
      <c r="F7" s="10">
        <f>IFERROR((Indata!F7*Modellvärden!F$7)+Modellvärden!F$6,"")</f>
        <v>33.62107714701601</v>
      </c>
      <c r="G7" s="10">
        <f>IFERROR((Indata!G7*Modellvärden!G$7)+Modellvärden!G$6,"")</f>
        <v>27.49</v>
      </c>
      <c r="H7" s="10" t="str">
        <f>IFERROR((Indata!H7*Modellvärden!H$7)+Modellvärden!H$6,"")</f>
        <v/>
      </c>
      <c r="I7" s="10" t="str">
        <f>IFERROR((Indata!I7*Modellvärden!I$7)+Modellvärden!I$6,"")</f>
        <v/>
      </c>
      <c r="J7" s="10" t="str">
        <f>IFERROR((Indata!J7*Modellvärden!J$7)+Modellvärden!J$6,"")</f>
        <v/>
      </c>
      <c r="K7" s="10" t="str">
        <f>IFERROR((Indata!K7*Modellvärden!K$7)+Modellvärden!K$6,"")</f>
        <v/>
      </c>
      <c r="L7" s="10" t="str">
        <f>IFERROR((Indata!L7*Modellvärden!L$7)+Modellvärden!L$6,"")</f>
        <v/>
      </c>
      <c r="M7" t="s">
        <v>253</v>
      </c>
      <c r="N7" s="47">
        <f>IF(K7="",(B7*Modellvärden!B$11)+(C7*Modellvärden!C$11)+(D7*Modellvärden!D$11)+(E7*Modellvärden!E$11)+(F7*Modellvärden!F$11)+(G7*Modellvärden!G$11), (B7*Modellvärden!B$4)+(C7*Modellvärden!C$4)+(D7*Modellvärden!D$4)+(E7*Modellvärden!E$4)+(F7*Modellvärden!F$4)+(G7*Modellvärden!G$4)+(H7*Modellvärden!H$4)+(I7*Modellvärden!I$4)+(J7*Modellvärden!J$4)+(K7*Modellvärden!K$4)+(L7*Modellvärden!L$4))</f>
        <v>27.082139119541349</v>
      </c>
      <c r="O7" s="47">
        <f>IF(K7="",(B7*Modellvärden!B$12)+(C7*Modellvärden!C$12)+(D7*Modellvärden!D$12)+(E7*Modellvärden!E$12)+(F7*Modellvärden!F$12)+(G7*Modellvärden!G$12),(B7*Modellvärden!B$5)+(C7*Modellvärden!C$5)+(D7*Modellvärden!D$5)+(E7*Modellvärden!E$5)+(F7*Modellvärden!F$5)+(G7*Modellvärden!G$5)+(H7*Modellvärden!H$5)+(I7*Modellvärden!I$5)+(J7*Modellvärden!J$5)
+(K7*Modellvärden!K$5)+(L7*Modellvärden!L$5))</f>
        <v>27.843923829170535</v>
      </c>
      <c r="P7" s="47">
        <f>(_xlfn.XLOOKUP(M7,Regressionsresultat!$B$53:$B$61,Modellvärden!$B$21:$B$29)*Modellvärden!$B$18)</f>
        <v>32.168195415945611</v>
      </c>
      <c r="Q7" s="47">
        <f t="shared" si="0"/>
        <v>29.031419454885832</v>
      </c>
      <c r="R7" s="47"/>
    </row>
    <row r="8" spans="1:24" ht="17.25">
      <c r="A8" s="9" t="s">
        <v>249</v>
      </c>
      <c r="B8" s="10">
        <f>IFERROR((Indata!B8*Modellvärden!B$7)+Modellvärden!B$6,"")</f>
        <v>23.824068000000004</v>
      </c>
      <c r="C8" s="10">
        <f>IFERROR((Indata!C8*Modellvärden!C$7)+Modellvärden!C$6,"")</f>
        <v>29.6798237</v>
      </c>
      <c r="D8" s="10">
        <f>IFERROR((Indata!D8*Modellvärden!D$7)+Modellvärden!D$6,"")</f>
        <v>26.947700000000001</v>
      </c>
      <c r="E8" s="10">
        <f>IFERROR((Indata!E8*Modellvärden!E$7)+Modellvärden!E$6,"")</f>
        <v>28.905306</v>
      </c>
      <c r="F8" s="10">
        <f>IFERROR((Indata!F8*Modellvärden!F$7)+Modellvärden!F$6,"")</f>
        <v>30.836531302876484</v>
      </c>
      <c r="G8" s="10">
        <f>IFERROR((Indata!G8*Modellvärden!G$7)+Modellvärden!G$6,"")</f>
        <v>28.377400000000002</v>
      </c>
      <c r="H8" s="10">
        <f>IFERROR((Indata!H8*Modellvärden!H$7)+Modellvärden!H$6,"")</f>
        <v>25.880800000000008</v>
      </c>
      <c r="I8" s="10">
        <f>IFERROR((Indata!I8*Modellvärden!I$7)+Modellvärden!I$6,"")</f>
        <v>27.049800000000001</v>
      </c>
      <c r="J8" s="10">
        <f>IFERROR((Indata!J8*Modellvärden!J$7)+Modellvärden!J$6,"")</f>
        <v>37.613199999999999</v>
      </c>
      <c r="K8" s="10">
        <f>IFERROR((Indata!K8*Modellvärden!K$7)+Modellvärden!K$6,"")</f>
        <v>21.175999999999988</v>
      </c>
      <c r="L8" s="10">
        <f>IFERROR((Indata!L8*Modellvärden!L$7)+Modellvärden!L$6,"")</f>
        <v>24.697100000000006</v>
      </c>
      <c r="M8" t="s">
        <v>229</v>
      </c>
      <c r="N8" s="47">
        <f>IF(K8="",(B8*Modellvärden!B$11)+(C8*Modellvärden!C$11)+(D8*Modellvärden!D$11)+(E8*Modellvärden!E$11)+(F8*Modellvärden!F$11)+(G8*Modellvärden!G$11), (B8*Modellvärden!B$4)+(C8*Modellvärden!C$4)+(D8*Modellvärden!D$4)+(E8*Modellvärden!E$4)+(F8*Modellvärden!F$4)+(G8*Modellvärden!G$4)+(H8*Modellvärden!H$4)+(I8*Modellvärden!I$4)+(J8*Modellvärden!J$4)+(K8*Modellvärden!K$4)+(L8*Modellvärden!L$4))</f>
        <v>27.817052304563141</v>
      </c>
      <c r="O8" s="47">
        <f>IF(K8="",(B8*Modellvärden!B$12)+(C8*Modellvärden!C$12)+(D8*Modellvärden!D$12)+(E8*Modellvärden!E$12)+(F8*Modellvärden!F$12)+(G8*Modellvärden!G$12),(B8*Modellvärden!B$5)+(C8*Modellvärden!C$5)+(D8*Modellvärden!D$5)+(E8*Modellvärden!E$5)+(F8*Modellvärden!F$5)+(G8*Modellvärden!G$5)+(H8*Modellvärden!H$5)+(I8*Modellvärden!I$5)+(J8*Modellvärden!J$5)
+(K8*Modellvärden!K$5)+(L8*Modellvärden!L$5))</f>
        <v>27.918729743327344</v>
      </c>
      <c r="P8" s="47">
        <f>(_xlfn.XLOOKUP(M8,Regressionsresultat!$B$53:$B$61,Modellvärden!$B$21:$B$29)*Modellvärden!$B$18)</f>
        <v>20.165998647610348</v>
      </c>
      <c r="Q8" s="47">
        <f t="shared" si="0"/>
        <v>25.300593565166945</v>
      </c>
      <c r="R8" s="47"/>
    </row>
    <row r="9" spans="1:24" ht="17.25">
      <c r="A9" s="9" t="s">
        <v>235</v>
      </c>
      <c r="B9" s="10">
        <f>IFERROR((Indata!B9*Modellvärden!B$7)+Modellvärden!B$6,"")</f>
        <v>30.034081000000004</v>
      </c>
      <c r="C9" s="10">
        <f>IFERROR((Indata!C9*Modellvärden!C$7)+Modellvärden!C$6,"")</f>
        <v>31.389634399999998</v>
      </c>
      <c r="D9" s="10">
        <f>IFERROR((Indata!D9*Modellvärden!D$7)+Modellvärden!D$6,"")</f>
        <v>27.049900000000001</v>
      </c>
      <c r="E9" s="10">
        <f>IFERROR((Indata!E9*Modellvärden!E$7)+Modellvärden!E$6,"")</f>
        <v>29.222006999999998</v>
      </c>
      <c r="F9" s="10">
        <f>IFERROR((Indata!F9*Modellvärden!F$7)+Modellvärden!F$6,"")</f>
        <v>31.774563870751717</v>
      </c>
      <c r="G9" s="10">
        <f>IFERROR((Indata!G9*Modellvärden!G$7)+Modellvärden!G$6,"")</f>
        <v>25.193199999999997</v>
      </c>
      <c r="H9" s="10">
        <f>IFERROR((Indata!H9*Modellvärden!H$7)+Modellvärden!H$6,"")</f>
        <v>28.818400000000004</v>
      </c>
      <c r="I9" s="10">
        <f>IFERROR((Indata!I9*Modellvärden!I$7)+Modellvärden!I$6,"")</f>
        <v>27.982200000000002</v>
      </c>
      <c r="J9" s="10">
        <f>IFERROR((Indata!J9*Modellvärden!J$7)+Modellvärden!J$6,"")</f>
        <v>31.688400000000001</v>
      </c>
      <c r="K9" s="10">
        <f>IFERROR((Indata!K9*Modellvärden!K$7)+Modellvärden!K$6,"")</f>
        <v>27.36399999999999</v>
      </c>
      <c r="L9" s="10">
        <f>IFERROR((Indata!L9*Modellvärden!L$7)+Modellvärden!L$6,"")</f>
        <v>26.287400000000019</v>
      </c>
      <c r="M9" t="s">
        <v>229</v>
      </c>
      <c r="N9" s="47">
        <f>IF(K9="",(B9*Modellvärden!B$11)+(C9*Modellvärden!C$11)+(D9*Modellvärden!D$11)+(E9*Modellvärden!E$11)+(F9*Modellvärden!F$11)+(G9*Modellvärden!G$11), (B9*Modellvärden!B$4)+(C9*Modellvärden!C$4)+(D9*Modellvärden!D$4)+(E9*Modellvärden!E$4)+(F9*Modellvärden!F$4)+(G9*Modellvärden!G$4)+(H9*Modellvärden!H$4)+(I9*Modellvärden!I$4)+(J9*Modellvärden!J$4)+(K9*Modellvärden!K$4)+(L9*Modellvärden!L$4))</f>
        <v>28.860210925699587</v>
      </c>
      <c r="O9" s="47">
        <f>IF(K9="",(B9*Modellvärden!B$12)+(C9*Modellvärden!C$12)+(D9*Modellvärden!D$12)+(E9*Modellvärden!E$12)+(F9*Modellvärden!F$12)+(G9*Modellvärden!G$12),(B9*Modellvärden!B$5)+(C9*Modellvärden!C$5)+(D9*Modellvärden!D$5)+(E9*Modellvärden!E$5)+(F9*Modellvärden!F$5)+(G9*Modellvärden!G$5)+(H9*Modellvärden!H$5)+(I9*Modellvärden!I$5)+(J9*Modellvärden!J$5)
+(K9*Modellvärden!K$5)+(L9*Modellvärden!L$5))</f>
        <v>28.956487969468263</v>
      </c>
      <c r="P9" s="47">
        <f>(_xlfn.XLOOKUP(M9,Regressionsresultat!$B$53:$B$61,Modellvärden!$B$21:$B$29)*Modellvärden!$B$18)</f>
        <v>20.165998647610348</v>
      </c>
      <c r="Q9" s="47">
        <f t="shared" si="0"/>
        <v>25.994232514259398</v>
      </c>
      <c r="R9" s="47"/>
    </row>
    <row r="10" spans="1:24" ht="17.25">
      <c r="A10" s="9" t="s">
        <v>297</v>
      </c>
      <c r="B10" s="10">
        <f>IFERROR((Indata!B10*Modellvärden!B$7)+Modellvärden!B$6,"")</f>
        <v>31.324099500000003</v>
      </c>
      <c r="C10" s="10">
        <f>IFERROR((Indata!C10*Modellvärden!C$7)+Modellvärden!C$6,"")</f>
        <v>30.146789899999998</v>
      </c>
      <c r="D10" s="10">
        <f>IFERROR((Indata!D10*Modellvärden!D$7)+Modellvärden!D$6,"")</f>
        <v>27.038700000000002</v>
      </c>
      <c r="E10" s="10">
        <f>IFERROR((Indata!E10*Modellvärden!E$7)+Modellvärden!E$6,"")</f>
        <v>29.106738</v>
      </c>
      <c r="F10" s="10">
        <f>IFERROR((Indata!F10*Modellvärden!F$7)+Modellvärden!F$6,"")</f>
        <v>29.754138305575673</v>
      </c>
      <c r="G10" s="10">
        <f>IFERROR((Indata!G10*Modellvärden!G$7)+Modellvärden!G$6,"")</f>
        <v>26.445999999999998</v>
      </c>
      <c r="H10" s="10" t="str">
        <f>IFERROR((Indata!H10*Modellvärden!H$7)+Modellvärden!H$6,"")</f>
        <v/>
      </c>
      <c r="I10" s="10" t="str">
        <f>IFERROR((Indata!I10*Modellvärden!I$7)+Modellvärden!I$6,"")</f>
        <v/>
      </c>
      <c r="J10" s="10" t="str">
        <f>IFERROR((Indata!J10*Modellvärden!J$7)+Modellvärden!J$6,"")</f>
        <v/>
      </c>
      <c r="K10" s="10" t="str">
        <f>IFERROR((Indata!K10*Modellvärden!K$7)+Modellvärden!K$6,"")</f>
        <v/>
      </c>
      <c r="L10" s="10" t="str">
        <f>IFERROR((Indata!L10*Modellvärden!L$7)+Modellvärden!L$6,"")</f>
        <v/>
      </c>
      <c r="M10" t="s">
        <v>155</v>
      </c>
      <c r="N10" s="47">
        <f>IF(K10="",(B10*Modellvärden!B$11)+(C10*Modellvärden!C$11)+(D10*Modellvärden!D$11)+(E10*Modellvärden!E$11)+(F10*Modellvärden!F$11)+(G10*Modellvärden!G$11), (B10*Modellvärden!B$4)+(C10*Modellvärden!C$4)+(D10*Modellvärden!D$4)+(E10*Modellvärden!E$4)+(F10*Modellvärden!F$4)+(G10*Modellvärden!G$4)+(H10*Modellvärden!H$4)+(I10*Modellvärden!I$4)+(J10*Modellvärden!J$4)+(K10*Modellvärden!K$4)+(L10*Modellvärden!L$4))</f>
        <v>29.024742334564692</v>
      </c>
      <c r="O10" s="47">
        <f>IF(K10="",(B10*Modellvärden!B$12)+(C10*Modellvärden!C$12)+(D10*Modellvärden!D$12)+(E10*Modellvärden!E$12)+(F10*Modellvärden!F$12)+(G10*Modellvärden!G$12),(B10*Modellvärden!B$5)+(C10*Modellvärden!C$5)+(D10*Modellvärden!D$5)+(E10*Modellvärden!E$5)+(F10*Modellvärden!F$5)+(G10*Modellvärden!G$5)+(H10*Modellvärden!H$5)+(I10*Modellvärden!I$5)+(J10*Modellvärden!J$5)
+(K10*Modellvärden!K$5)+(L10*Modellvärden!L$5))</f>
        <v>29.123560546432504</v>
      </c>
      <c r="P10" s="47">
        <f>(_xlfn.XLOOKUP(M10,Regressionsresultat!$B$53:$B$61,Modellvärden!$B$21:$B$29)*Modellvärden!$B$18)</f>
        <v>32.997385452191033</v>
      </c>
      <c r="Q10" s="47">
        <f t="shared" si="0"/>
        <v>30.381896111062741</v>
      </c>
      <c r="R10" s="47"/>
    </row>
    <row r="11" spans="1:24" ht="17.25">
      <c r="A11" s="9" t="s">
        <v>187</v>
      </c>
      <c r="B11" s="10">
        <f>IFERROR((Indata!B11*Modellvärden!B$7)+Modellvärden!B$6,"")</f>
        <v>31.639586500000004</v>
      </c>
      <c r="C11" s="10">
        <f>IFERROR((Indata!C11*Modellvärden!C$7)+Modellvärden!C$6,"")</f>
        <v>31.138204399999999</v>
      </c>
      <c r="D11" s="10">
        <f>IFERROR((Indata!D11*Modellvärden!D$7)+Modellvärden!D$6,"")</f>
        <v>27.201800000000002</v>
      </c>
      <c r="E11" s="10">
        <f>IFERROR((Indata!E11*Modellvärden!E$7)+Modellvärden!E$6,"")</f>
        <v>29.404958999999998</v>
      </c>
      <c r="F11" s="10">
        <f>IFERROR((Indata!F11*Modellvärden!F$7)+Modellvärden!F$6,"")</f>
        <v>33.22616398243045</v>
      </c>
      <c r="G11" s="10">
        <f>IFERROR((Indata!G11*Modellvärden!G$7)+Modellvärden!G$6,"")</f>
        <v>31.352799999999998</v>
      </c>
      <c r="H11" s="10">
        <f>IFERROR((Indata!H11*Modellvärden!H$7)+Modellvärden!H$6,"")</f>
        <v>35.703400000000002</v>
      </c>
      <c r="I11" s="10">
        <f>IFERROR((Indata!I11*Modellvärden!I$7)+Modellvärden!I$6,"")</f>
        <v>27.516000000000002</v>
      </c>
      <c r="J11" s="10">
        <f>IFERROR((Indata!J11*Modellvärden!J$7)+Modellvärden!J$6,"")</f>
        <v>32.718800000000002</v>
      </c>
      <c r="K11" s="10">
        <f>IFERROR((Indata!K11*Modellvärden!K$7)+Modellvärden!K$6,"")</f>
        <v>35.527999999999992</v>
      </c>
      <c r="L11" s="10">
        <f>IFERROR((Indata!L11*Modellvärden!L$7)+Modellvärden!L$6,"")</f>
        <v>30.79325</v>
      </c>
      <c r="M11" t="s">
        <v>171</v>
      </c>
      <c r="N11" s="47">
        <f>IF(K11="",(B11*Modellvärden!B$11)+(C11*Modellvärden!C$11)+(D11*Modellvärden!D$11)+(E11*Modellvärden!E$11)+(F11*Modellvärden!F$11)+(G11*Modellvärden!G$11), (B11*Modellvärden!B$4)+(C11*Modellvärden!C$4)+(D11*Modellvärden!D$4)+(E11*Modellvärden!E$4)+(F11*Modellvärden!F$4)+(G11*Modellvärden!G$4)+(H11*Modellvärden!H$4)+(I11*Modellvärden!I$4)+(J11*Modellvärden!J$4)+(K11*Modellvärden!K$4)+(L11*Modellvärden!L$4))</f>
        <v>31.562479530793613</v>
      </c>
      <c r="O11" s="47">
        <f>IF(K11="",(B11*Modellvärden!B$12)+(C11*Modellvärden!C$12)+(D11*Modellvärden!D$12)+(E11*Modellvärden!E$12)+(F11*Modellvärden!F$12)+(G11*Modellvärden!G$12),(B11*Modellvärden!B$5)+(C11*Modellvärden!C$5)+(D11*Modellvärden!D$5)+(E11*Modellvärden!E$5)+(F11*Modellvärden!F$5)+(G11*Modellvärden!G$5)+(H11*Modellvärden!H$5)+(I11*Modellvärden!I$5)+(J11*Modellvärden!J$5)
+(K11*Modellvärden!K$5)+(L11*Modellvärden!L$5))</f>
        <v>31.572282314004582</v>
      </c>
      <c r="P11" s="47">
        <f>(_xlfn.XLOOKUP(M11,Regressionsresultat!$B$53:$B$61,Modellvärden!$B$21:$B$29)*Modellvärden!$B$18)</f>
        <v>29.156866757766061</v>
      </c>
      <c r="Q11" s="47">
        <f t="shared" si="0"/>
        <v>30.763876200854753</v>
      </c>
      <c r="R11" s="47"/>
    </row>
    <row r="12" spans="1:24" ht="17.25">
      <c r="A12" s="9" t="s">
        <v>232</v>
      </c>
      <c r="B12" s="10">
        <f>IFERROR((Indata!B12*Modellvärden!B$7)+Modellvärden!B$6,"")</f>
        <v>31.221365500000005</v>
      </c>
      <c r="C12" s="10">
        <f>IFERROR((Indata!C12*Modellvärden!C$7)+Modellvärden!C$6,"")</f>
        <v>29.952408499999997</v>
      </c>
      <c r="D12" s="10">
        <f>IFERROR((Indata!D12*Modellvärden!D$7)+Modellvärden!D$6,"")</f>
        <v>27.014900000000001</v>
      </c>
      <c r="E12" s="10">
        <f>IFERROR((Indata!E12*Modellvärden!E$7)+Modellvärden!E$6,"")</f>
        <v>29.070239999999998</v>
      </c>
      <c r="F12" s="10">
        <f>IFERROR((Indata!F12*Modellvärden!F$7)+Modellvärden!F$6,"")</f>
        <v>33.192955665024634</v>
      </c>
      <c r="G12" s="10">
        <f>IFERROR((Indata!G12*Modellvärden!G$7)+Modellvärden!G$6,"")</f>
        <v>28.533999999999999</v>
      </c>
      <c r="H12" s="10">
        <f>IFERROR((Indata!H12*Modellvärden!H$7)+Modellvärden!H$6,"")</f>
        <v>27.931000000000004</v>
      </c>
      <c r="I12" s="10">
        <f>IFERROR((Indata!I12*Modellvärden!I$7)+Modellvärden!I$6,"")</f>
        <v>24.951900000000002</v>
      </c>
      <c r="J12" s="10">
        <f>IFERROR((Indata!J12*Modellvärden!J$7)+Modellvärden!J$6,"")</f>
        <v>29.241199999999999</v>
      </c>
      <c r="K12" s="10">
        <f>IFERROR((Indata!K12*Modellvärden!K$7)+Modellvärden!K$6,"")</f>
        <v>31.576000000000001</v>
      </c>
      <c r="L12" s="10">
        <f>IFERROR((Indata!L12*Modellvärden!L$7)+Modellvärden!L$6,"")</f>
        <v>30.969949999999983</v>
      </c>
      <c r="M12" t="s">
        <v>229</v>
      </c>
      <c r="N12" s="47">
        <f>IF(K12="",(B12*Modellvärden!B$11)+(C12*Modellvärden!C$11)+(D12*Modellvärden!D$11)+(E12*Modellvärden!E$11)+(F12*Modellvärden!F$11)+(G12*Modellvärden!G$11), (B12*Modellvärden!B$4)+(C12*Modellvärden!C$4)+(D12*Modellvärden!D$4)+(E12*Modellvärden!E$4)+(F12*Modellvärden!F$4)+(G12*Modellvärden!G$4)+(H12*Modellvärden!H$4)+(I12*Modellvärden!I$4)+(J12*Modellvärden!J$4)+(K12*Modellvärden!K$4)+(L12*Modellvärden!L$4))</f>
        <v>29.319998189293234</v>
      </c>
      <c r="O12" s="47">
        <f>IF(K12="",(B12*Modellvärden!B$12)+(C12*Modellvärden!C$12)+(D12*Modellvärden!D$12)+(E12*Modellvärden!E$12)+(F12*Modellvärden!F$12)+(G12*Modellvärden!G$12),(B12*Modellvärden!B$5)+(C12*Modellvärden!C$5)+(D12*Modellvärden!D$5)+(E12*Modellvärden!E$5)+(F12*Modellvärden!F$5)+(G12*Modellvärden!G$5)+(H12*Modellvärden!H$5)+(I12*Modellvärden!I$5)+(J12*Modellvärden!J$5)
+(K12*Modellvärden!K$5)+(L12*Modellvärden!L$5))</f>
        <v>29.188453625988402</v>
      </c>
      <c r="P12" s="47">
        <f>(_xlfn.XLOOKUP(M12,Regressionsresultat!$B$53:$B$61,Modellvärden!$B$21:$B$29)*Modellvärden!$B$18)</f>
        <v>20.165998647610348</v>
      </c>
      <c r="Q12" s="47">
        <f t="shared" si="0"/>
        <v>26.224816820963994</v>
      </c>
      <c r="R12" s="47"/>
    </row>
    <row r="13" spans="1:24" ht="17.25">
      <c r="A13" s="9" t="s">
        <v>167</v>
      </c>
      <c r="B13" s="10">
        <f>IFERROR((Indata!B13*Modellvärden!B$7)+Modellvärden!B$6,"")</f>
        <v>23.739112500000005</v>
      </c>
      <c r="C13" s="10">
        <f>IFERROR((Indata!C13*Modellvärden!C$7)+Modellvärden!C$6,"")</f>
        <v>29.772159199999997</v>
      </c>
      <c r="D13" s="10">
        <f>IFERROR((Indata!D13*Modellvärden!D$7)+Modellvärden!D$6,"")</f>
        <v>26.948400000000003</v>
      </c>
      <c r="E13" s="10">
        <f>IFERROR((Indata!E13*Modellvärden!E$7)+Modellvärden!E$6,"")</f>
        <v>28.968599999999999</v>
      </c>
      <c r="F13" s="10">
        <f>IFERROR((Indata!F13*Modellvärden!F$7)+Modellvärden!F$6,"")</f>
        <v>30.131861135119561</v>
      </c>
      <c r="G13" s="10">
        <f>IFERROR((Indata!G13*Modellvärden!G$7)+Modellvärden!G$6,"")</f>
        <v>23.000799999999998</v>
      </c>
      <c r="H13" s="10">
        <f>IFERROR((Indata!H13*Modellvärden!H$7)+Modellvärden!H$6,"")</f>
        <v>20.587000000000003</v>
      </c>
      <c r="I13" s="10">
        <f>IFERROR((Indata!I13*Modellvärden!I$7)+Modellvärden!I$6,"")</f>
        <v>21.322200000000002</v>
      </c>
      <c r="J13" s="10">
        <f>IFERROR((Indata!J13*Modellvärden!J$7)+Modellvärden!J$6,"")</f>
        <v>33.330600000000004</v>
      </c>
      <c r="K13" s="10">
        <f>IFERROR((Indata!K13*Modellvärden!K$7)+Modellvärden!K$6,"")</f>
        <v>19.511999999999986</v>
      </c>
      <c r="L13" s="10">
        <f>IFERROR((Indata!L13*Modellvärden!L$7)+Modellvärden!L$6,"")</f>
        <v>25.580600000000004</v>
      </c>
      <c r="M13" t="s">
        <v>155</v>
      </c>
      <c r="N13" s="47">
        <f>IF(K13="",(B13*Modellvärden!B$11)+(C13*Modellvärden!C$11)+(D13*Modellvärden!D$11)+(E13*Modellvärden!E$11)+(F13*Modellvärden!F$11)+(G13*Modellvärden!G$11), (B13*Modellvärden!B$4)+(C13*Modellvärden!C$4)+(D13*Modellvärden!D$4)+(E13*Modellvärden!E$4)+(F13*Modellvärden!F$4)+(G13*Modellvärden!G$4)+(H13*Modellvärden!H$4)+(I13*Modellvärden!I$4)+(J13*Modellvärden!J$4)+(K13*Modellvärden!K$4)+(L13*Modellvärden!L$4))</f>
        <v>25.699917316654769</v>
      </c>
      <c r="O13" s="47">
        <f>IF(K13="",(B13*Modellvärden!B$12)+(C13*Modellvärden!C$12)+(D13*Modellvärden!D$12)+(E13*Modellvärden!E$12)+(F13*Modellvärden!F$12)+(G13*Modellvärden!G$12),(B13*Modellvärden!B$5)+(C13*Modellvärden!C$5)+(D13*Modellvärden!D$5)+(E13*Modellvärden!E$5)+(F13*Modellvärden!F$5)+(G13*Modellvärden!G$5)+(H13*Modellvärden!H$5)+(I13*Modellvärden!I$5)+(J13*Modellvärden!J$5)
+(K13*Modellvärden!K$5)+(L13*Modellvärden!L$5))</f>
        <v>25.778601750956579</v>
      </c>
      <c r="P13" s="47">
        <f>(_xlfn.XLOOKUP(M13,Regressionsresultat!$B$53:$B$61,Modellvärden!$B$21:$B$29)*Modellvärden!$B$18)</f>
        <v>32.997385452191033</v>
      </c>
      <c r="Q13" s="47">
        <f t="shared" si="0"/>
        <v>28.158634839934127</v>
      </c>
      <c r="R13" s="47"/>
    </row>
    <row r="14" spans="1:24" ht="17.25">
      <c r="A14" s="9" t="s">
        <v>151</v>
      </c>
      <c r="B14" s="10">
        <f>IFERROR((Indata!B14*Modellvärden!B$7)+Modellvärden!B$6,"")</f>
        <v>30.564584000000004</v>
      </c>
      <c r="C14" s="10">
        <f>IFERROR((Indata!C14*Modellvärden!C$7)+Modellvärden!C$6,"")</f>
        <v>29.3556524</v>
      </c>
      <c r="D14" s="10">
        <f>IFERROR((Indata!D14*Modellvärden!D$7)+Modellvärden!D$6,"")</f>
        <v>26.9526</v>
      </c>
      <c r="E14" s="10">
        <f>IFERROR((Indata!E14*Modellvärden!E$7)+Modellvärden!E$6,"")</f>
        <v>28.868115</v>
      </c>
      <c r="F14" s="10">
        <f>IFERROR((Indata!F14*Modellvärden!F$7)+Modellvärden!F$6,"")</f>
        <v>27.893457216940362</v>
      </c>
      <c r="G14" s="10">
        <f>IFERROR((Indata!G14*Modellvärden!G$7)+Modellvärden!G$6,"")</f>
        <v>22.8964</v>
      </c>
      <c r="H14" s="10">
        <f>IFERROR((Indata!H14*Modellvärden!H$7)+Modellvärden!H$6,"")</f>
        <v>21.719200000000001</v>
      </c>
      <c r="I14" s="10">
        <f>IFERROR((Indata!I14*Modellvärden!I$7)+Modellvärden!I$6,"")</f>
        <v>24.252600000000001</v>
      </c>
      <c r="J14" s="10">
        <f>IFERROR((Indata!J14*Modellvärden!J$7)+Modellvärden!J$6,"")</f>
        <v>28.468400000000003</v>
      </c>
      <c r="K14" s="10">
        <f>IFERROR((Indata!K14*Modellvärden!K$7)+Modellvärden!K$6,"")</f>
        <v>22.73599999999999</v>
      </c>
      <c r="L14" s="10">
        <f>IFERROR((Indata!L14*Modellvärden!L$7)+Modellvärden!L$6,"")</f>
        <v>25.580600000000004</v>
      </c>
      <c r="M14" t="s">
        <v>104</v>
      </c>
      <c r="N14" s="47">
        <f>IF(K14="",(B14*Modellvärden!B$11)+(C14*Modellvärden!C$11)+(D14*Modellvärden!D$11)+(E14*Modellvärden!E$11)+(F14*Modellvärden!F$11)+(G14*Modellvärden!G$11), (B14*Modellvärden!B$4)+(C14*Modellvärden!C$4)+(D14*Modellvärden!D$4)+(E14*Modellvärden!E$4)+(F14*Modellvärden!F$4)+(G14*Modellvärden!G$4)+(H14*Modellvärden!H$4)+(I14*Modellvärden!I$4)+(J14*Modellvärden!J$4)+(K14*Modellvärden!K$4)+(L14*Modellvärden!L$4))</f>
        <v>26.176054706551831</v>
      </c>
      <c r="O14" s="47">
        <f>IF(K14="",(B14*Modellvärden!B$12)+(C14*Modellvärden!C$12)+(D14*Modellvärden!D$12)+(E14*Modellvärden!E$12)+(F14*Modellvärden!F$12)+(G14*Modellvärden!G$12),(B14*Modellvärden!B$5)+(C14*Modellvärden!C$5)+(D14*Modellvärden!D$5)+(E14*Modellvärden!E$5)+(F14*Modellvärden!F$5)+(G14*Modellvärden!G$5)+(H14*Modellvärden!H$5)+(I14*Modellvärden!I$5)+(J14*Modellvärden!J$5)
+(K14*Modellvärden!K$5)+(L14*Modellvärden!L$5))</f>
        <v>26.12856451566655</v>
      </c>
      <c r="P14" s="47">
        <f>(_xlfn.XLOOKUP(M14,Regressionsresultat!$B$53:$B$61,Modellvärden!$B$21:$B$29)*Modellvärden!$B$18)</f>
        <v>23.722217719568764</v>
      </c>
      <c r="Q14" s="47">
        <f t="shared" si="0"/>
        <v>25.342278980595712</v>
      </c>
      <c r="R14" s="47"/>
    </row>
    <row r="15" spans="1:24" ht="17.25">
      <c r="A15" s="9" t="s">
        <v>124</v>
      </c>
      <c r="B15" s="10">
        <f>IFERROR((Indata!B15*Modellvärden!B$7)+Modellvärden!B$6,"")</f>
        <v>32.411269500000003</v>
      </c>
      <c r="C15" s="10">
        <f>IFERROR((Indata!C15*Modellvärden!C$7)+Modellvärden!C$6,"")</f>
        <v>30.542575399999997</v>
      </c>
      <c r="D15" s="10">
        <f>IFERROR((Indata!D15*Modellvärden!D$7)+Modellvärden!D$6,"")</f>
        <v>27.901800000000001</v>
      </c>
      <c r="E15" s="10">
        <f>IFERROR((Indata!E15*Modellvärden!E$7)+Modellvärden!E$6,"")</f>
        <v>29.529236999999998</v>
      </c>
      <c r="F15" s="10">
        <f>IFERROR((Indata!F15*Modellvärden!F$7)+Modellvärden!F$6,"")</f>
        <v>28.076660202244078</v>
      </c>
      <c r="G15" s="10">
        <f>IFERROR((Indata!G15*Modellvärden!G$7)+Modellvärden!G$6,"")</f>
        <v>26.863599999999998</v>
      </c>
      <c r="H15" s="10">
        <f>IFERROR((Indata!H15*Modellvärden!H$7)+Modellvärden!H$6,"")</f>
        <v>43.047400000000003</v>
      </c>
      <c r="I15" s="10">
        <f>IFERROR((Indata!I15*Modellvärden!I$7)+Modellvärden!I$6,"")</f>
        <v>30.846</v>
      </c>
      <c r="J15" s="10">
        <f>IFERROR((Indata!J15*Modellvärden!J$7)+Modellvärden!J$6,"")</f>
        <v>26.407600000000002</v>
      </c>
      <c r="K15" s="10">
        <f>IFERROR((Indata!K15*Modellvärden!K$7)+Modellvärden!K$6,"")</f>
        <v>38.725999999999992</v>
      </c>
      <c r="L15" s="10">
        <f>IFERROR((Indata!L15*Modellvärden!L$7)+Modellvärden!L$6,"")</f>
        <v>36.005899999999997</v>
      </c>
      <c r="M15" t="s">
        <v>104</v>
      </c>
      <c r="N15" s="47">
        <f>IF(K15="",(B15*Modellvärden!B$11)+(C15*Modellvärden!C$11)+(D15*Modellvärden!D$11)+(E15*Modellvärden!E$11)+(F15*Modellvärden!F$11)+(G15*Modellvärden!G$11), (B15*Modellvärden!B$4)+(C15*Modellvärden!C$4)+(D15*Modellvärden!D$4)+(E15*Modellvärden!E$4)+(F15*Modellvärden!F$4)+(G15*Modellvärden!G$4)+(H15*Modellvärden!H$4)+(I15*Modellvärden!I$4)+(J15*Modellvärden!J$4)+(K15*Modellvärden!K$4)+(L15*Modellvärden!L$4))</f>
        <v>32.196178041656559</v>
      </c>
      <c r="O15" s="47">
        <f>IF(K15="",(B15*Modellvärden!B$12)+(C15*Modellvärden!C$12)+(D15*Modellvärden!D$12)+(E15*Modellvärden!E$12)+(F15*Modellvärden!F$12)+(G15*Modellvärden!G$12),(B15*Modellvärden!B$5)+(C15*Modellvärden!C$5)+(D15*Modellvärden!D$5)+(E15*Modellvärden!E$5)+(F15*Modellvärden!F$5)+(G15*Modellvärden!G$5)+(H15*Modellvärden!H$5)+(I15*Modellvärden!I$5)+(J15*Modellvärden!J$5)
+(K15*Modellvärden!K$5)+(L15*Modellvärden!L$5))</f>
        <v>32.537317388496447</v>
      </c>
      <c r="P15" s="47">
        <f>(_xlfn.XLOOKUP(M15,Regressionsresultat!$B$53:$B$61,Modellvärden!$B$21:$B$29)*Modellvärden!$B$18)</f>
        <v>23.722217719568764</v>
      </c>
      <c r="Q15" s="47">
        <f t="shared" si="0"/>
        <v>29.48523771657392</v>
      </c>
      <c r="R15" s="47"/>
    </row>
    <row r="16" spans="1:24" ht="17.25">
      <c r="A16" s="9" t="s">
        <v>169</v>
      </c>
      <c r="B16" s="10">
        <f>IFERROR((Indata!B16*Modellvärden!B$7)+Modellvärden!B$6,"")</f>
        <v>26.368470500000004</v>
      </c>
      <c r="C16" s="10">
        <f>IFERROR((Indata!C16*Modellvärden!C$7)+Modellvärden!C$6,"")</f>
        <v>31.5817616</v>
      </c>
      <c r="D16" s="10">
        <f>IFERROR((Indata!D16*Modellvärden!D$7)+Modellvärden!D$6,"")</f>
        <v>26.989000000000001</v>
      </c>
      <c r="E16" s="10">
        <f>IFERROR((Indata!E16*Modellvärden!E$7)+Modellvärden!E$6,"")</f>
        <v>29.332424999999997</v>
      </c>
      <c r="F16" s="10">
        <f>IFERROR((Indata!F16*Modellvärden!F$7)+Modellvärden!F$6,"")</f>
        <v>29.309329416821893</v>
      </c>
      <c r="G16" s="10">
        <f>IFERROR((Indata!G16*Modellvärden!G$7)+Modellvärden!G$6,"")</f>
        <v>25.662999999999997</v>
      </c>
      <c r="H16" s="10">
        <f>IFERROR((Indata!H16*Modellvärden!H$7)+Modellvärden!H$6,"")</f>
        <v>30.256599999999999</v>
      </c>
      <c r="I16" s="10">
        <f>IFERROR((Indata!I16*Modellvärden!I$7)+Modellvärden!I$6,"")</f>
        <v>33.343500000000006</v>
      </c>
      <c r="J16" s="10">
        <f>IFERROR((Indata!J16*Modellvärden!J$7)+Modellvärden!J$6,"")</f>
        <v>38.321600000000004</v>
      </c>
      <c r="K16" s="10">
        <f>IFERROR((Indata!K16*Modellvärden!K$7)+Modellvärden!K$6,"")</f>
        <v>27.675999999999995</v>
      </c>
      <c r="L16" s="10">
        <f>IFERROR((Indata!L16*Modellvärden!L$7)+Modellvärden!L$6,"")</f>
        <v>27.524300000000011</v>
      </c>
      <c r="M16" t="s">
        <v>155</v>
      </c>
      <c r="N16" s="47">
        <f>IF(K16="",(B16*Modellvärden!B$11)+(C16*Modellvärden!C$11)+(D16*Modellvärden!D$11)+(E16*Modellvärden!E$11)+(F16*Modellvärden!F$11)+(G16*Modellvärden!G$11), (B16*Modellvärden!B$4)+(C16*Modellvärden!C$4)+(D16*Modellvärden!D$4)+(E16*Modellvärden!E$4)+(F16*Modellvärden!F$4)+(G16*Modellvärden!G$4)+(H16*Modellvärden!H$4)+(I16*Modellvärden!I$4)+(J16*Modellvärden!J$4)+(K16*Modellvärden!K$4)+(L16*Modellvärden!L$4))</f>
        <v>30.010663398567637</v>
      </c>
      <c r="O16" s="47">
        <f>IF(K16="",(B16*Modellvärden!B$12)+(C16*Modellvärden!C$12)+(D16*Modellvärden!D$12)+(E16*Modellvärden!E$12)+(F16*Modellvärden!F$12)+(G16*Modellvärden!G$12),(B16*Modellvärden!B$5)+(C16*Modellvärden!C$5)+(D16*Modellvärden!D$5)+(E16*Modellvärden!E$5)+(F16*Modellvärden!F$5)+(G16*Modellvärden!G$5)+(H16*Modellvärden!H$5)+(I16*Modellvärden!I$5)+(J16*Modellvärden!J$5)
+(K16*Modellvärden!K$5)+(L16*Modellvärden!L$5))</f>
        <v>30.37861636787423</v>
      </c>
      <c r="P16" s="47">
        <f>(_xlfn.XLOOKUP(M16,Regressionsresultat!$B$53:$B$61,Modellvärden!$B$21:$B$29)*Modellvärden!$B$18)</f>
        <v>32.997385452191033</v>
      </c>
      <c r="Q16" s="47">
        <f t="shared" si="0"/>
        <v>31.128888406210965</v>
      </c>
      <c r="R16" s="47"/>
    </row>
    <row r="17" spans="1:18" ht="17.25">
      <c r="A17" s="9" t="s">
        <v>64</v>
      </c>
      <c r="B17" s="10">
        <f>IFERROR((Indata!B17*Modellvärden!B$7)+Modellvärden!B$6,"")</f>
        <v>32.181869500000005</v>
      </c>
      <c r="C17" s="10">
        <f>IFERROR((Indata!C17*Modellvärden!C$7)+Modellvärden!C$6,"")</f>
        <v>29.991250099999998</v>
      </c>
      <c r="D17" s="10">
        <f>IFERROR((Indata!D17*Modellvärden!D$7)+Modellvärden!D$6,"")</f>
        <v>27.196200000000001</v>
      </c>
      <c r="E17" s="10">
        <f>IFERROR((Indata!E17*Modellvärden!E$7)+Modellvärden!E$6,"")</f>
        <v>29.139308999999997</v>
      </c>
      <c r="F17" s="10">
        <f>IFERROR((Indata!F17*Modellvärden!F$7)+Modellvärden!F$6,"")</f>
        <v>24.344186893203883</v>
      </c>
      <c r="G17" s="10">
        <f>IFERROR((Indata!G17*Modellvärden!G$7)+Modellvärden!G$6,"")</f>
        <v>23.105199999999996</v>
      </c>
      <c r="H17" s="10">
        <f>IFERROR((Indata!H17*Modellvärden!H$7)+Modellvärden!H$6,"")</f>
        <v>26.7376</v>
      </c>
      <c r="I17" s="10">
        <f>IFERROR((Indata!I17*Modellvärden!I$7)+Modellvärden!I$6,"")</f>
        <v>23.187000000000001</v>
      </c>
      <c r="J17" s="10">
        <f>IFERROR((Indata!J17*Modellvärden!J$7)+Modellvärden!J$6,"")</f>
        <v>19.581199999999995</v>
      </c>
      <c r="K17" s="10">
        <f>IFERROR((Indata!K17*Modellvärden!K$7)+Modellvärden!K$6,"")</f>
        <v>34.123999999999995</v>
      </c>
      <c r="L17" s="10">
        <f>IFERROR((Indata!L17*Modellvärden!L$7)+Modellvärden!L$6,"")</f>
        <v>25.0505</v>
      </c>
      <c r="M17" t="s">
        <v>26</v>
      </c>
      <c r="N17" s="47">
        <f>IF(K17="",(B17*Modellvärden!B$11)+(C17*Modellvärden!C$11)+(D17*Modellvärden!D$11)+(E17*Modellvärden!E$11)+(F17*Modellvärden!F$11)+(G17*Modellvärden!G$11), (B17*Modellvärden!B$4)+(C17*Modellvärden!C$4)+(D17*Modellvärden!D$4)+(E17*Modellvärden!E$4)+(F17*Modellvärden!F$4)+(G17*Modellvärden!G$4)+(H17*Modellvärden!H$4)+(I17*Modellvärden!I$4)+(J17*Modellvärden!J$4)+(K17*Modellvärden!K$4)+(L17*Modellvärden!L$4))</f>
        <v>26.751613578121315</v>
      </c>
      <c r="O17" s="47">
        <f>IF(K17="",(B17*Modellvärden!B$12)+(C17*Modellvärden!C$12)+(D17*Modellvärden!D$12)+(E17*Modellvärden!E$12)+(F17*Modellvärden!F$12)+(G17*Modellvärden!G$12),(B17*Modellvärden!B$5)+(C17*Modellvärden!C$5)+(D17*Modellvärden!D$5)+(E17*Modellvärden!E$5)+(F17*Modellvärden!F$5)+(G17*Modellvärden!G$5)+(H17*Modellvärden!H$5)+(I17*Modellvärden!I$5)+(J17*Modellvärden!J$5)
+(K17*Modellvärden!K$5)+(L17*Modellvärden!L$5))</f>
        <v>26.779894676573637</v>
      </c>
      <c r="P17" s="47">
        <f>(_xlfn.XLOOKUP(M17,Regressionsresultat!$B$53:$B$61,Modellvärden!$B$21:$B$29)*Modellvärden!$B$18)</f>
        <v>29.352675018140246</v>
      </c>
      <c r="Q17" s="47">
        <f t="shared" si="0"/>
        <v>27.628061090945067</v>
      </c>
      <c r="R17" s="47"/>
    </row>
    <row r="18" spans="1:18" ht="17.25">
      <c r="A18" s="9" t="s">
        <v>240</v>
      </c>
      <c r="B18" s="10">
        <f>IFERROR((Indata!B18*Modellvärden!B$7)+Modellvärden!B$6,"")</f>
        <v>29.778222500000005</v>
      </c>
      <c r="C18" s="10">
        <f>IFERROR((Indata!C18*Modellvärden!C$7)+Modellvärden!C$6,"")</f>
        <v>31.4583008</v>
      </c>
      <c r="D18" s="10">
        <f>IFERROR((Indata!D18*Modellvärden!D$7)+Modellvärden!D$6,"")</f>
        <v>27.042900000000003</v>
      </c>
      <c r="E18" s="10">
        <f>IFERROR((Indata!E18*Modellvärden!E$7)+Modellvärden!E$6,"")</f>
        <v>29.327573999999998</v>
      </c>
      <c r="F18" s="10">
        <f>IFERROR((Indata!F18*Modellvärden!F$7)+Modellvärden!F$6,"")</f>
        <v>31.788628111394068</v>
      </c>
      <c r="G18" s="10">
        <f>IFERROR((Indata!G18*Modellvärden!G$7)+Modellvärden!G$6,"")</f>
        <v>36.259599999999999</v>
      </c>
      <c r="H18" s="10">
        <f>IFERROR((Indata!H18*Modellvärden!H$7)+Modellvärden!H$6,"")</f>
        <v>34.020400000000002</v>
      </c>
      <c r="I18" s="10">
        <f>IFERROR((Indata!I18*Modellvärden!I$7)+Modellvärden!I$6,"")</f>
        <v>34.908600000000007</v>
      </c>
      <c r="J18" s="10">
        <f>IFERROR((Indata!J18*Modellvärden!J$7)+Modellvärden!J$6,"")</f>
        <v>40.253600000000006</v>
      </c>
      <c r="K18" s="10">
        <f>IFERROR((Indata!K18*Modellvärden!K$7)+Modellvärden!K$6,"")</f>
        <v>38.751999999999995</v>
      </c>
      <c r="L18" s="10">
        <f>IFERROR((Indata!L18*Modellvärden!L$7)+Modellvärden!L$6,"")</f>
        <v>28.761200000000002</v>
      </c>
      <c r="M18" t="s">
        <v>229</v>
      </c>
      <c r="N18" s="47">
        <f>IF(K18="",(B18*Modellvärden!B$11)+(C18*Modellvärden!C$11)+(D18*Modellvärden!D$11)+(E18*Modellvärden!E$11)+(F18*Modellvärden!F$11)+(G18*Modellvärden!G$11), (B18*Modellvärden!B$4)+(C18*Modellvärden!C$4)+(D18*Modellvärden!D$4)+(E18*Modellvärden!E$4)+(F18*Modellvärden!F$4)+(G18*Modellvärden!G$4)+(H18*Modellvärden!H$4)+(I18*Modellvärden!I$4)+(J18*Modellvärden!J$4)+(K18*Modellvärden!K$4)+(L18*Modellvärden!L$4))</f>
        <v>33.170409617120399</v>
      </c>
      <c r="O18" s="47">
        <f>IF(K18="",(B18*Modellvärden!B$12)+(C18*Modellvärden!C$12)+(D18*Modellvärden!D$12)+(E18*Modellvärden!E$12)+(F18*Modellvärden!F$12)+(G18*Modellvärden!G$12),(B18*Modellvärden!B$5)+(C18*Modellvärden!C$5)+(D18*Modellvärden!D$5)+(E18*Modellvärden!E$5)+(F18*Modellvärden!F$5)+(G18*Modellvärden!G$5)+(H18*Modellvärden!H$5)+(I18*Modellvärden!I$5)+(J18*Modellvärden!J$5)
+(K18*Modellvärden!K$5)+(L18*Modellvärden!L$5))</f>
        <v>33.233380583266474</v>
      </c>
      <c r="P18" s="47">
        <f>(_xlfn.XLOOKUP(M18,Regressionsresultat!$B$53:$B$61,Modellvärden!$B$21:$B$29)*Modellvärden!$B$18)</f>
        <v>20.165998647610348</v>
      </c>
      <c r="Q18" s="47">
        <f t="shared" si="0"/>
        <v>28.856596282665745</v>
      </c>
      <c r="R18" s="47"/>
    </row>
    <row r="19" spans="1:18" ht="17.25">
      <c r="A19" s="9" t="s">
        <v>252</v>
      </c>
      <c r="B19" s="10">
        <f>IFERROR((Indata!B19*Modellvärden!B$7)+Modellvärden!B$6,"")</f>
        <v>31.540696500000003</v>
      </c>
      <c r="C19" s="10">
        <f>IFERROR((Indata!C19*Modellvärden!C$7)+Modellvärden!C$6,"")</f>
        <v>30.091301899999998</v>
      </c>
      <c r="D19" s="10">
        <f>IFERROR((Indata!D19*Modellvärden!D$7)+Modellvärden!D$6,"")</f>
        <v>27.052700000000002</v>
      </c>
      <c r="E19" s="10">
        <f>IFERROR((Indata!E19*Modellvärden!E$7)+Modellvärden!E$6,"")</f>
        <v>29.024501999999998</v>
      </c>
      <c r="F19" s="10">
        <f>IFERROR((Indata!F19*Modellvärden!F$7)+Modellvärden!F$6,"")</f>
        <v>30.480721649484536</v>
      </c>
      <c r="G19" s="10">
        <f>IFERROR((Indata!G19*Modellvärden!G$7)+Modellvärden!G$6,"")</f>
        <v>36.520600000000002</v>
      </c>
      <c r="H19" s="10">
        <f>IFERROR((Indata!H19*Modellvärden!H$7)+Modellvärden!H$6,"")</f>
        <v>21.8416</v>
      </c>
      <c r="I19" s="10">
        <f>IFERROR((Indata!I19*Modellvärden!I$7)+Modellvärden!I$6,"")</f>
        <v>22.121400000000001</v>
      </c>
      <c r="J19" s="10">
        <f>IFERROR((Indata!J19*Modellvärden!J$7)+Modellvärden!J$6,"")</f>
        <v>37.226800000000004</v>
      </c>
      <c r="K19" s="10">
        <f>IFERROR((Indata!K19*Modellvärden!K$7)+Modellvärden!K$6,"")</f>
        <v>22.007999999999996</v>
      </c>
      <c r="L19" s="10">
        <f>IFERROR((Indata!L19*Modellvärden!L$7)+Modellvärden!L$6,"")</f>
        <v>25.403900000000021</v>
      </c>
      <c r="M19" t="s">
        <v>253</v>
      </c>
      <c r="N19" s="47">
        <f>IF(K19="",(B19*Modellvärden!B$11)+(C19*Modellvärden!C$11)+(D19*Modellvärden!D$11)+(E19*Modellvärden!E$11)+(F19*Modellvärden!F$11)+(G19*Modellvärden!G$11), (B19*Modellvärden!B$4)+(C19*Modellvärden!C$4)+(D19*Modellvärden!D$4)+(E19*Modellvärden!E$4)+(F19*Modellvärden!F$4)+(G19*Modellvärden!G$4)+(H19*Modellvärden!H$4)+(I19*Modellvärden!I$4)+(J19*Modellvärden!J$4)+(K19*Modellvärden!K$4)+(L19*Modellvärden!L$4))</f>
        <v>28.170386574559387</v>
      </c>
      <c r="O19" s="47">
        <f>IF(K19="",(B19*Modellvärden!B$12)+(C19*Modellvärden!C$12)+(D19*Modellvärden!D$12)+(E19*Modellvärden!E$12)+(F19*Modellvärden!F$12)+(G19*Modellvärden!G$12),(B19*Modellvärden!B$5)+(C19*Modellvärden!C$5)+(D19*Modellvärden!D$5)+(E19*Modellvärden!E$5)+(F19*Modellvärden!F$5)+(G19*Modellvärden!G$5)+(H19*Modellvärden!H$5)+(I19*Modellvärden!I$5)+(J19*Modellvärden!J$5)
+(K19*Modellvärden!K$5)+(L19*Modellvärden!L$5))</f>
        <v>27.756731214086813</v>
      </c>
      <c r="P19" s="47">
        <f>(_xlfn.XLOOKUP(M19,Regressionsresultat!$B$53:$B$61,Modellvärden!$B$21:$B$29)*Modellvärden!$B$18)</f>
        <v>32.168195415945611</v>
      </c>
      <c r="Q19" s="47">
        <f t="shared" si="0"/>
        <v>29.365104401530601</v>
      </c>
      <c r="R19" s="47"/>
    </row>
    <row r="20" spans="1:18" ht="17.25">
      <c r="A20" s="9" t="s">
        <v>91</v>
      </c>
      <c r="B20" s="10">
        <f>IFERROR((Indata!B20*Modellvärden!B$7)+Modellvärden!B$6,"")</f>
        <v>31.685001500000002</v>
      </c>
      <c r="C20" s="10">
        <f>IFERROR((Indata!C20*Modellvärden!C$7)+Modellvärden!C$6,"")</f>
        <v>33.673832599999997</v>
      </c>
      <c r="D20" s="10">
        <f>IFERROR((Indata!D20*Modellvärden!D$7)+Modellvärden!D$6,"")</f>
        <v>27.566500000000001</v>
      </c>
      <c r="E20" s="10">
        <f>IFERROR((Indata!E20*Modellvärden!E$7)+Modellvärden!E$6,"")</f>
        <v>31.347899999999999</v>
      </c>
      <c r="F20" s="10">
        <f>IFERROR((Indata!F20*Modellvärden!F$7)+Modellvärden!F$6,"")</f>
        <v>37.036668046357619</v>
      </c>
      <c r="G20" s="10">
        <f>IFERROR((Indata!G20*Modellvärden!G$7)+Modellvärden!G$6,"")</f>
        <v>24.097000000000001</v>
      </c>
      <c r="H20" s="10">
        <f>IFERROR((Indata!H20*Modellvärden!H$7)+Modellvärden!H$6,"")</f>
        <v>40.1404</v>
      </c>
      <c r="I20" s="10">
        <f>IFERROR((Indata!I20*Modellvärden!I$7)+Modellvärden!I$6,"")</f>
        <v>26.3172</v>
      </c>
      <c r="J20" s="10">
        <f>IFERROR((Indata!J20*Modellvärden!J$7)+Modellvärden!J$6,"")</f>
        <v>36.067599999999999</v>
      </c>
      <c r="K20" s="10">
        <f>IFERROR((Indata!K20*Modellvärden!K$7)+Modellvärden!K$6,"")</f>
        <v>40.41599999999999</v>
      </c>
      <c r="L20" s="10">
        <f>IFERROR((Indata!L20*Modellvärden!L$7)+Modellvärden!L$6,"")</f>
        <v>35.829199999999986</v>
      </c>
      <c r="M20" t="s">
        <v>70</v>
      </c>
      <c r="N20" s="47">
        <f>IF(K20="",(B20*Modellvärden!B$11)+(C20*Modellvärden!C$11)+(D20*Modellvärden!D$11)+(E20*Modellvärden!E$11)+(F20*Modellvärden!F$11)+(G20*Modellvärden!G$11), (B20*Modellvärden!B$4)+(C20*Modellvärden!C$4)+(D20*Modellvärden!D$4)+(E20*Modellvärden!E$4)+(F20*Modellvärden!F$4)+(G20*Modellvärden!G$4)+(H20*Modellvärden!H$4)+(I20*Modellvärden!I$4)+(J20*Modellvärden!J$4)+(K20*Modellvärden!K$4)+(L20*Modellvärden!L$4))</f>
        <v>33.422174547359475</v>
      </c>
      <c r="O20" s="47">
        <f>IF(K20="",(B20*Modellvärden!B$12)+(C20*Modellvärden!C$12)+(D20*Modellvärden!D$12)+(E20*Modellvärden!E$12)+(F20*Modellvärden!F$12)+(G20*Modellvärden!G$12),(B20*Modellvärden!B$5)+(C20*Modellvärden!C$5)+(D20*Modellvärden!D$5)+(E20*Modellvärden!E$5)+(F20*Modellvärden!F$5)+(G20*Modellvärden!G$5)+(H20*Modellvärden!H$5)+(I20*Modellvärden!I$5)+(J20*Modellvärden!J$5)
+(K20*Modellvärden!K$5)+(L20*Modellvärden!L$5))</f>
        <v>33.736395591594778</v>
      </c>
      <c r="P20" s="47">
        <f>(_xlfn.XLOOKUP(M20,Regressionsresultat!$B$53:$B$61,Modellvärden!$B$21:$B$29)*Modellvärden!$B$18)</f>
        <v>42.153642699832005</v>
      </c>
      <c r="Q20" s="47">
        <f t="shared" si="0"/>
        <v>36.43740427959542</v>
      </c>
      <c r="R20" s="47"/>
    </row>
    <row r="21" spans="1:18" ht="17.25">
      <c r="A21" s="9" t="s">
        <v>86</v>
      </c>
      <c r="B21" s="10">
        <f>IFERROR((Indata!B21*Modellvärden!B$7)+Modellvärden!B$6,"")</f>
        <v>31.179686000000004</v>
      </c>
      <c r="C21" s="10">
        <f>IFERROR((Indata!C21*Modellvärden!C$7)+Modellvärden!C$6,"")</f>
        <v>39.072381499999999</v>
      </c>
      <c r="D21" s="10">
        <f>IFERROR((Indata!D21*Modellvärden!D$7)+Modellvärden!D$6,"")</f>
        <v>27.817800000000002</v>
      </c>
      <c r="E21" s="10">
        <f>IFERROR((Indata!E21*Modellvärden!E$7)+Modellvärden!E$6,"")</f>
        <v>32.344895999999999</v>
      </c>
      <c r="F21" s="10">
        <f>IFERROR((Indata!F21*Modellvärden!F$7)+Modellvärden!F$6,"")</f>
        <v>34.536634234043682</v>
      </c>
      <c r="G21" s="10">
        <f>IFERROR((Indata!G21*Modellvärden!G$7)+Modellvärden!G$6,"")</f>
        <v>36.833799999999997</v>
      </c>
      <c r="H21" s="10">
        <f>IFERROR((Indata!H21*Modellvärden!H$7)+Modellvärden!H$6,"")</f>
        <v>36.284800000000004</v>
      </c>
      <c r="I21" s="10">
        <f>IFERROR((Indata!I21*Modellvärden!I$7)+Modellvärden!I$6,"")</f>
        <v>33.043800000000005</v>
      </c>
      <c r="J21" s="10">
        <f>IFERROR((Indata!J21*Modellvärden!J$7)+Modellvärden!J$6,"")</f>
        <v>34.006799999999998</v>
      </c>
      <c r="K21" s="10">
        <f>IFERROR((Indata!K21*Modellvärden!K$7)+Modellvärden!K$6,"")</f>
        <v>35.111999999999995</v>
      </c>
      <c r="L21" s="10">
        <f>IFERROR((Indata!L21*Modellvärden!L$7)+Modellvärden!L$6,"")</f>
        <v>34.945699999999988</v>
      </c>
      <c r="M21" t="s">
        <v>70</v>
      </c>
      <c r="N21" s="47">
        <f>IF(K21="",(B21*Modellvärden!B$11)+(C21*Modellvärden!C$11)+(D21*Modellvärden!D$11)+(E21*Modellvärden!E$11)+(F21*Modellvärden!F$11)+(G21*Modellvärden!G$11), (B21*Modellvärden!B$4)+(C21*Modellvärden!C$4)+(D21*Modellvärden!D$4)+(E21*Modellvärden!E$4)+(F21*Modellvärden!F$4)+(G21*Modellvärden!G$4)+(H21*Modellvärden!H$4)+(I21*Modellvärden!I$4)+(J21*Modellvärden!J$4)+(K21*Modellvärden!K$4)+(L21*Modellvärden!L$4))</f>
        <v>34.402093623891403</v>
      </c>
      <c r="O21" s="47">
        <f>IF(K21="",(B21*Modellvärden!B$12)+(C21*Modellvärden!C$12)+(D21*Modellvärden!D$12)+(E21*Modellvärden!E$12)+(F21*Modellvärden!F$12)+(G21*Modellvärden!G$12),(B21*Modellvärden!B$5)+(C21*Modellvärden!C$5)+(D21*Modellvärden!D$5)+(E21*Modellvärden!E$5)+(F21*Modellvärden!F$5)+(G21*Modellvärden!G$5)+(H21*Modellvärden!H$5)+(I21*Modellvärden!I$5)+(J21*Modellvärden!J$5)
+(K21*Modellvärden!K$5)+(L21*Modellvärden!L$5))</f>
        <v>34.678798249607503</v>
      </c>
      <c r="P21" s="47">
        <f>(_xlfn.XLOOKUP(M21,Regressionsresultat!$B$53:$B$61,Modellvärden!$B$21:$B$29)*Modellvärden!$B$18)</f>
        <v>42.153642699832005</v>
      </c>
      <c r="Q21" s="47">
        <f t="shared" si="0"/>
        <v>37.078178191110304</v>
      </c>
      <c r="R21" s="47"/>
    </row>
    <row r="22" spans="1:18" ht="17.25">
      <c r="A22" s="9" t="s">
        <v>34</v>
      </c>
      <c r="B22" s="10">
        <f>IFERROR((Indata!B22*Modellvärden!B$7)+Modellvärden!B$6,"")</f>
        <v>32.289238000000005</v>
      </c>
      <c r="C22" s="10">
        <f>IFERROR((Indata!C22*Modellvärden!C$7)+Modellvärden!C$6,"")</f>
        <v>37.419706099999999</v>
      </c>
      <c r="D22" s="10">
        <f>IFERROR((Indata!D22*Modellvärden!D$7)+Modellvärden!D$6,"")</f>
        <v>30.378400000000003</v>
      </c>
      <c r="E22" s="10">
        <f>IFERROR((Indata!E22*Modellvärden!E$7)+Modellvärden!E$6,"")</f>
        <v>31.9254</v>
      </c>
      <c r="F22" s="10">
        <f>IFERROR((Indata!F22*Modellvärden!F$7)+Modellvärden!F$6,"")</f>
        <v>24.235557529986671</v>
      </c>
      <c r="G22" s="10">
        <f>IFERROR((Indata!G22*Modellvärden!G$7)+Modellvärden!G$6,"")</f>
        <v>37.721200000000003</v>
      </c>
      <c r="H22" s="10">
        <f>IFERROR((Indata!H22*Modellvärden!H$7)+Modellvärden!H$6,"")</f>
        <v>41.364400000000003</v>
      </c>
      <c r="I22" s="10">
        <f>IFERROR((Indata!I22*Modellvärden!I$7)+Modellvärden!I$6,"")</f>
        <v>43.366799999999998</v>
      </c>
      <c r="J22" s="10">
        <f>IFERROR((Indata!J22*Modellvärden!J$7)+Modellvärden!J$6,"")</f>
        <v>34.844000000000001</v>
      </c>
      <c r="K22" s="10">
        <f>IFERROR((Indata!K22*Modellvärden!K$7)+Modellvärden!K$6,"")</f>
        <v>36.72399999999999</v>
      </c>
      <c r="L22" s="10">
        <f>IFERROR((Indata!L22*Modellvärden!L$7)+Modellvärden!L$6,"")</f>
        <v>40.246700000000004</v>
      </c>
      <c r="M22" t="s">
        <v>26</v>
      </c>
      <c r="N22" s="47">
        <f>IF(K22="",(B22*Modellvärden!B$11)+(C22*Modellvärden!C$11)+(D22*Modellvärden!D$11)+(E22*Modellvärden!E$11)+(F22*Modellvärden!F$11)+(G22*Modellvärden!G$11), (B22*Modellvärden!B$4)+(C22*Modellvärden!C$4)+(D22*Modellvärden!D$4)+(E22*Modellvärden!E$4)+(F22*Modellvärden!F$4)+(G22*Modellvärden!G$4)+(H22*Modellvärden!H$4)+(I22*Modellvärden!I$4)+(J22*Modellvärden!J$4)+(K22*Modellvärden!K$4)+(L22*Modellvärden!L$4))</f>
        <v>36.097998579326905</v>
      </c>
      <c r="O22" s="47">
        <f>IF(K22="",(B22*Modellvärden!B$12)+(C22*Modellvärden!C$12)+(D22*Modellvärden!D$12)+(E22*Modellvärden!E$12)+(F22*Modellvärden!F$12)+(G22*Modellvärden!G$12),(B22*Modellvärden!B$5)+(C22*Modellvärden!C$5)+(D22*Modellvärden!D$5)+(E22*Modellvärden!E$5)+(F22*Modellvärden!F$5)+(G22*Modellvärden!G$5)+(H22*Modellvärden!H$5)+(I22*Modellvärden!I$5)+(J22*Modellvärden!J$5)
+(K22*Modellvärden!K$5)+(L22*Modellvärden!L$5))</f>
        <v>36.681861019685627</v>
      </c>
      <c r="P22" s="47">
        <f>(_xlfn.XLOOKUP(M22,Regressionsresultat!$B$53:$B$61,Modellvärden!$B$21:$B$29)*Modellvärden!$B$18)</f>
        <v>29.352675018140246</v>
      </c>
      <c r="Q22" s="47">
        <f t="shared" si="0"/>
        <v>34.044178205717593</v>
      </c>
      <c r="R22" s="47"/>
    </row>
    <row r="23" spans="1:18" ht="17.25">
      <c r="A23" s="9" t="s">
        <v>308</v>
      </c>
      <c r="B23" s="10">
        <f>IFERROR((Indata!B23*Modellvärden!B$7)+Modellvärden!B$6,"")</f>
        <v>31.775118500000005</v>
      </c>
      <c r="C23" s="10">
        <f>IFERROR((Indata!C23*Modellvärden!C$7)+Modellvärden!C$6,"")</f>
        <v>29.6266766</v>
      </c>
      <c r="D23" s="10">
        <f>IFERROR((Indata!D23*Modellvärden!D$7)+Modellvärden!D$6,"")</f>
        <v>27.013500000000001</v>
      </c>
      <c r="E23" s="10">
        <f>IFERROR((Indata!E23*Modellvärden!E$7)+Modellvärden!E$6,"")</f>
        <v>28.983383999999997</v>
      </c>
      <c r="F23" s="10">
        <f>IFERROR((Indata!F23*Modellvärden!F$7)+Modellvärden!F$6,"")</f>
        <v>27.029539274924474</v>
      </c>
      <c r="G23" s="10">
        <f>IFERROR((Indata!G23*Modellvärden!G$7)+Modellvärden!G$6,"")</f>
        <v>24.462399999999999</v>
      </c>
      <c r="H23" s="10" t="str">
        <f>IFERROR((Indata!H23*Modellvärden!H$7)+Modellvärden!H$6,"")</f>
        <v/>
      </c>
      <c r="I23" s="10" t="str">
        <f>IFERROR((Indata!I23*Modellvärden!I$7)+Modellvärden!I$6,"")</f>
        <v/>
      </c>
      <c r="J23" s="10" t="str">
        <f>IFERROR((Indata!J23*Modellvärden!J$7)+Modellvärden!J$6,"")</f>
        <v/>
      </c>
      <c r="K23" s="10" t="str">
        <f>IFERROR((Indata!K23*Modellvärden!K$7)+Modellvärden!K$6,"")</f>
        <v/>
      </c>
      <c r="L23" s="10" t="str">
        <f>IFERROR((Indata!L23*Modellvärden!L$7)+Modellvärden!L$6,"")</f>
        <v/>
      </c>
      <c r="M23" t="s">
        <v>195</v>
      </c>
      <c r="N23" s="47">
        <f>IF(K23="",(B23*Modellvärden!B$11)+(C23*Modellvärden!C$11)+(D23*Modellvärden!D$11)+(E23*Modellvärden!E$11)+(F23*Modellvärden!F$11)+(G23*Modellvärden!G$11), (B23*Modellvärden!B$4)+(C23*Modellvärden!C$4)+(D23*Modellvärden!D$4)+(E23*Modellvärden!E$4)+(F23*Modellvärden!F$4)+(G23*Modellvärden!G$4)+(H23*Modellvärden!H$4)+(I23*Modellvärden!I$4)+(J23*Modellvärden!J$4)+(K23*Modellvärden!K$4)+(L23*Modellvärden!L$4))</f>
        <v>28.229795283303499</v>
      </c>
      <c r="O23" s="47">
        <f>IF(K23="",(B23*Modellvärden!B$12)+(C23*Modellvärden!C$12)+(D23*Modellvärden!D$12)+(E23*Modellvärden!E$12)+(F23*Modellvärden!F$12)+(G23*Modellvärden!G$12),(B23*Modellvärden!B$5)+(C23*Modellvärden!C$5)+(D23*Modellvärden!D$5)+(E23*Modellvärden!E$5)+(F23*Modellvärden!F$5)+(G23*Modellvärden!G$5)+(H23*Modellvärden!H$5)+(I23*Modellvärden!I$5)+(J23*Modellvärden!J$5)
+(K23*Modellvärden!K$5)+(L23*Modellvärden!L$5))</f>
        <v>28.410185691858672</v>
      </c>
      <c r="P23" s="47">
        <f>(_xlfn.XLOOKUP(M23,Regressionsresultat!$B$53:$B$61,Modellvärden!$B$21:$B$29)*Modellvärden!$B$18)</f>
        <v>33.151530705965484</v>
      </c>
      <c r="Q23" s="47">
        <f t="shared" si="0"/>
        <v>29.930503893709218</v>
      </c>
      <c r="R23" s="47"/>
    </row>
    <row r="24" spans="1:18" ht="17.25">
      <c r="A24" s="9" t="s">
        <v>126</v>
      </c>
      <c r="B24" s="10">
        <f>IFERROR((Indata!B24*Modellvärden!B$7)+Modellvärden!B$6,"")</f>
        <v>32.338078500000002</v>
      </c>
      <c r="C24" s="10">
        <f>IFERROR((Indata!C24*Modellvärden!C$7)+Modellvärden!C$6,"")</f>
        <v>30.2452811</v>
      </c>
      <c r="D24" s="10">
        <f>IFERROR((Indata!D24*Modellvärden!D$7)+Modellvärden!D$6,"")</f>
        <v>27.4846</v>
      </c>
      <c r="E24" s="10">
        <f>IFERROR((Indata!E24*Modellvärden!E$7)+Modellvärden!E$6,"")</f>
        <v>29.310017999999999</v>
      </c>
      <c r="F24" s="10">
        <f>IFERROR((Indata!F24*Modellvärden!F$7)+Modellvärden!F$6,"")</f>
        <v>29.25745499470526</v>
      </c>
      <c r="G24" s="10">
        <f>IFERROR((Indata!G24*Modellvärden!G$7)+Modellvärden!G$6,"")</f>
        <v>26.237200000000001</v>
      </c>
      <c r="H24" s="10">
        <f>IFERROR((Indata!H24*Modellvärden!H$7)+Modellvärden!H$6,"")</f>
        <v>39.161200000000001</v>
      </c>
      <c r="I24" s="10">
        <f>IFERROR((Indata!I24*Modellvärden!I$7)+Modellvärden!I$6,"")</f>
        <v>35.841000000000001</v>
      </c>
      <c r="J24" s="10">
        <f>IFERROR((Indata!J24*Modellvärden!J$7)+Modellvärden!J$6,"")</f>
        <v>35.81</v>
      </c>
      <c r="K24" s="10">
        <f>IFERROR((Indata!K24*Modellvärden!K$7)+Modellvärden!K$6,"")</f>
        <v>36.359999999999992</v>
      </c>
      <c r="L24" s="10">
        <f>IFERROR((Indata!L24*Modellvärden!L$7)+Modellvärden!L$6,"")</f>
        <v>41.483599999999996</v>
      </c>
      <c r="M24" t="s">
        <v>104</v>
      </c>
      <c r="N24" s="47">
        <f>IF(K24="",(B24*Modellvärden!B$11)+(C24*Modellvärden!C$11)+(D24*Modellvärden!D$11)+(E24*Modellvärden!E$11)+(F24*Modellvärden!F$11)+(G24*Modellvärden!G$11), (B24*Modellvärden!B$4)+(C24*Modellvärden!C$4)+(D24*Modellvärden!D$4)+(E24*Modellvärden!E$4)+(F24*Modellvärden!F$4)+(G24*Modellvärden!G$4)+(H24*Modellvärden!H$4)+(I24*Modellvärden!I$4)+(J24*Modellvärden!J$4)+(K24*Modellvärden!K$4)+(L24*Modellvärden!L$4))</f>
        <v>33.463823411424812</v>
      </c>
      <c r="O24" s="47">
        <f>IF(K24="",(B24*Modellvärden!B$12)+(C24*Modellvärden!C$12)+(D24*Modellvärden!D$12)+(E24*Modellvärden!E$12)+(F24*Modellvärden!F$12)+(G24*Modellvärden!G$12),(B24*Modellvärden!B$5)+(C24*Modellvärden!C$5)+(D24*Modellvärden!D$5)+(E24*Modellvärden!E$5)+(F24*Modellvärden!F$5)+(G24*Modellvärden!G$5)+(H24*Modellvärden!H$5)+(I24*Modellvärden!I$5)+(J24*Modellvärden!J$5)
+(K24*Modellvärden!K$5)+(L24*Modellvärden!L$5))</f>
        <v>33.855151159864299</v>
      </c>
      <c r="P24" s="47">
        <f>(_xlfn.XLOOKUP(M24,Regressionsresultat!$B$53:$B$61,Modellvärden!$B$21:$B$29)*Modellvärden!$B$18)</f>
        <v>23.722217719568764</v>
      </c>
      <c r="Q24" s="47">
        <f t="shared" si="0"/>
        <v>30.347064096952625</v>
      </c>
      <c r="R24" s="47"/>
    </row>
    <row r="25" spans="1:18" ht="17.25">
      <c r="A25" s="9" t="s">
        <v>166</v>
      </c>
      <c r="B25" s="10">
        <f>IFERROR((Indata!B25*Modellvärden!B$7)+Modellvärden!B$6,"")</f>
        <v>27.307445000000005</v>
      </c>
      <c r="C25" s="10">
        <f>IFERROR((Indata!C25*Modellvärden!C$7)+Modellvärden!C$6,"")</f>
        <v>29.684245399999998</v>
      </c>
      <c r="D25" s="10">
        <f>IFERROR((Indata!D25*Modellvärden!D$7)+Modellvärden!D$6,"")</f>
        <v>26.9526</v>
      </c>
      <c r="E25" s="10">
        <f>IFERROR((Indata!E25*Modellvärden!E$7)+Modellvärden!E$6,"")</f>
        <v>28.940186999999998</v>
      </c>
      <c r="F25" s="10">
        <f>IFERROR((Indata!F25*Modellvärden!F$7)+Modellvärden!F$6,"")</f>
        <v>29.081950464396286</v>
      </c>
      <c r="G25" s="10">
        <f>IFERROR((Indata!G25*Modellvärden!G$7)+Modellvärden!G$6,"")</f>
        <v>24.1492</v>
      </c>
      <c r="H25" s="10">
        <f>IFERROR((Indata!H25*Modellvärden!H$7)+Modellvärden!H$6,"")</f>
        <v>21.8416</v>
      </c>
      <c r="I25" s="10">
        <f>IFERROR((Indata!I25*Modellvärden!I$7)+Modellvärden!I$6,"")</f>
        <v>25.185000000000002</v>
      </c>
      <c r="J25" s="10">
        <f>IFERROR((Indata!J25*Modellvärden!J$7)+Modellvärden!J$6,"")</f>
        <v>26.085599999999999</v>
      </c>
      <c r="K25" s="10">
        <f>IFERROR((Indata!K25*Modellvärden!K$7)+Modellvärden!K$6,"")</f>
        <v>23.775999999999989</v>
      </c>
      <c r="L25" s="10">
        <f>IFERROR((Indata!L25*Modellvärden!L$7)+Modellvärden!L$6,"")</f>
        <v>25.933999999999997</v>
      </c>
      <c r="M25" t="s">
        <v>155</v>
      </c>
      <c r="N25" s="47">
        <f>IF(K25="",(B25*Modellvärden!B$11)+(C25*Modellvärden!C$11)+(D25*Modellvärden!D$11)+(E25*Modellvärden!E$11)+(F25*Modellvärden!F$11)+(G25*Modellvärden!G$11), (B25*Modellvärden!B$4)+(C25*Modellvärden!C$4)+(D25*Modellvärden!D$4)+(E25*Modellvärden!E$4)+(F25*Modellvärden!F$4)+(G25*Modellvärden!G$4)+(H25*Modellvärden!H$4)+(I25*Modellvärden!I$4)+(J25*Modellvärden!J$4)+(K25*Modellvärden!K$4)+(L25*Modellvärden!L$4))</f>
        <v>26.192918747713307</v>
      </c>
      <c r="O25" s="47">
        <f>IF(K25="",(B25*Modellvärden!B$12)+(C25*Modellvärden!C$12)+(D25*Modellvärden!D$12)+(E25*Modellvärden!E$12)+(F25*Modellvärden!F$12)+(G25*Modellvärden!G$12),(B25*Modellvärden!B$5)+(C25*Modellvärden!C$5)+(D25*Modellvärden!D$5)+(E25*Modellvärden!E$5)+(F25*Modellvärden!F$5)+(G25*Modellvärden!G$5)+(H25*Modellvärden!H$5)+(I25*Modellvärden!I$5)+(J25*Modellvärden!J$5)
+(K25*Modellvärden!K$5)+(L25*Modellvärden!L$5))</f>
        <v>26.201816951416035</v>
      </c>
      <c r="P25" s="47">
        <f>(_xlfn.XLOOKUP(M25,Regressionsresultat!$B$53:$B$61,Modellvärden!$B$21:$B$29)*Modellvärden!$B$18)</f>
        <v>32.997385452191033</v>
      </c>
      <c r="Q25" s="47">
        <f t="shared" si="0"/>
        <v>28.464040383773455</v>
      </c>
      <c r="R25" s="47"/>
    </row>
    <row r="26" spans="1:18" ht="17.25">
      <c r="A26" s="9" t="s">
        <v>51</v>
      </c>
      <c r="B26" s="10">
        <f>IFERROR((Indata!B26*Modellvärden!B$7)+Modellvärden!B$6,"")</f>
        <v>32.560705000000006</v>
      </c>
      <c r="C26" s="10">
        <f>IFERROR((Indata!C26*Modellvärden!C$7)+Modellvärden!C$6,"")</f>
        <v>30.8737694</v>
      </c>
      <c r="D26" s="10">
        <f>IFERROR((Indata!D26*Modellvärden!D$7)+Modellvärden!D$6,"")</f>
        <v>34.255700000000004</v>
      </c>
      <c r="E26" s="10">
        <f>IFERROR((Indata!E26*Modellvärden!E$7)+Modellvärden!E$6,"")</f>
        <v>30.492737999999999</v>
      </c>
      <c r="F26" s="10">
        <f>IFERROR((Indata!F26*Modellvärden!F$7)+Modellvärden!F$6,"")</f>
        <v>33.699483631454605</v>
      </c>
      <c r="G26" s="10">
        <f>IFERROR((Indata!G26*Modellvärden!G$7)+Modellvärden!G$6,"")</f>
        <v>35.998599999999996</v>
      </c>
      <c r="H26" s="10">
        <f>IFERROR((Indata!H26*Modellvärden!H$7)+Modellvärden!H$6,"")</f>
        <v>38.059600000000003</v>
      </c>
      <c r="I26" s="10">
        <f>IFERROR((Indata!I26*Modellvärden!I$7)+Modellvärden!I$6,"")</f>
        <v>37.2729</v>
      </c>
      <c r="J26" s="10">
        <f>IFERROR((Indata!J26*Modellvärden!J$7)+Modellvärden!J$6,"")</f>
        <v>37.516600000000004</v>
      </c>
      <c r="K26" s="10">
        <f>IFERROR((Indata!K26*Modellvärden!K$7)+Modellvärden!K$6,"")</f>
        <v>31.939999999999991</v>
      </c>
      <c r="L26" s="10">
        <f>IFERROR((Indata!L26*Modellvärden!L$7)+Modellvärden!L$6,"")</f>
        <v>38.037949999999995</v>
      </c>
      <c r="M26" t="s">
        <v>26</v>
      </c>
      <c r="N26" s="47">
        <f>IF(K26="",(B26*Modellvärden!B$11)+(C26*Modellvärden!C$11)+(D26*Modellvärden!D$11)+(E26*Modellvärden!E$11)+(F26*Modellvärden!F$11)+(G26*Modellvärden!G$11), (B26*Modellvärden!B$4)+(C26*Modellvärden!C$4)+(D26*Modellvärden!D$4)+(E26*Modellvärden!E$4)+(F26*Modellvärden!F$4)+(G26*Modellvärden!G$4)+(H26*Modellvärden!H$4)+(I26*Modellvärden!I$4)+(J26*Modellvärden!J$4)+(K26*Modellvärden!K$4)+(L26*Modellvärden!L$4))</f>
        <v>34.680342792454084</v>
      </c>
      <c r="O26" s="47">
        <f>IF(K26="",(B26*Modellvärden!B$12)+(C26*Modellvärden!C$12)+(D26*Modellvärden!D$12)+(E26*Modellvärden!E$12)+(F26*Modellvärden!F$12)+(G26*Modellvärden!G$12),(B26*Modellvärden!B$5)+(C26*Modellvärden!C$5)+(D26*Modellvärden!D$5)+(E26*Modellvärden!E$5)+(F26*Modellvärden!F$5)+(G26*Modellvärden!G$5)+(H26*Modellvärden!H$5)+(I26*Modellvärden!I$5)+(J26*Modellvärden!J$5)
+(K26*Modellvärden!K$5)+(L26*Modellvärden!L$5))</f>
        <v>34.688598624561216</v>
      </c>
      <c r="P26" s="47">
        <f>(_xlfn.XLOOKUP(M26,Regressionsresultat!$B$53:$B$61,Modellvärden!$B$21:$B$29)*Modellvärden!$B$18)</f>
        <v>29.352675018140246</v>
      </c>
      <c r="Q26" s="47">
        <f t="shared" si="0"/>
        <v>32.90720547838518</v>
      </c>
      <c r="R26" s="47"/>
    </row>
    <row r="27" spans="1:18" ht="17.25">
      <c r="A27" s="9" t="s">
        <v>254</v>
      </c>
      <c r="B27" s="10">
        <f>IFERROR((Indata!B27*Modellvärden!B$7)+Modellvärden!B$6,"")</f>
        <v>32.253495000000001</v>
      </c>
      <c r="C27" s="10">
        <f>IFERROR((Indata!C27*Modellvärden!C$7)+Modellvärden!C$6,"")</f>
        <v>30.521940799999999</v>
      </c>
      <c r="D27" s="10">
        <f>IFERROR((Indata!D27*Modellvärden!D$7)+Modellvärden!D$6,"")</f>
        <v>27.444000000000003</v>
      </c>
      <c r="E27" s="10">
        <f>IFERROR((Indata!E27*Modellvärden!E$7)+Modellvärden!E$6,"")</f>
        <v>29.531777999999999</v>
      </c>
      <c r="F27" s="10">
        <f>IFERROR((Indata!F27*Modellvärden!F$7)+Modellvärden!F$6,"")</f>
        <v>32.864421183973377</v>
      </c>
      <c r="G27" s="10">
        <f>IFERROR((Indata!G27*Modellvärden!G$7)+Modellvärden!G$6,"")</f>
        <v>36.363999999999997</v>
      </c>
      <c r="H27" s="10">
        <f>IFERROR((Indata!H27*Modellvärden!H$7)+Modellvärden!H$6,"")</f>
        <v>26.064400000000006</v>
      </c>
      <c r="I27" s="10">
        <f>IFERROR((Indata!I27*Modellvärden!I$7)+Modellvärden!I$6,"")</f>
        <v>19.9236</v>
      </c>
      <c r="J27" s="10">
        <f>IFERROR((Indata!J27*Modellvärden!J$7)+Modellvärden!J$6,"")</f>
        <v>25.119599999999998</v>
      </c>
      <c r="K27" s="10">
        <f>IFERROR((Indata!K27*Modellvärden!K$7)+Modellvärden!K$6,"")</f>
        <v>22.527999999999992</v>
      </c>
      <c r="L27" s="10">
        <f>IFERROR((Indata!L27*Modellvärden!L$7)+Modellvärden!L$6,"")</f>
        <v>25.757300000000015</v>
      </c>
      <c r="M27" t="s">
        <v>253</v>
      </c>
      <c r="N27" s="47">
        <f>IF(K27="",(B27*Modellvärden!B$11)+(C27*Modellvärden!C$11)+(D27*Modellvärden!D$11)+(E27*Modellvärden!E$11)+(F27*Modellvärden!F$11)+(G27*Modellvärden!G$11), (B27*Modellvärden!B$4)+(C27*Modellvärden!C$4)+(D27*Modellvärden!D$4)+(E27*Modellvärden!E$4)+(F27*Modellvärden!F$4)+(G27*Modellvärden!G$4)+(H27*Modellvärden!H$4)+(I27*Modellvärden!I$4)+(J27*Modellvärden!J$4)+(K27*Modellvärden!K$4)+(L27*Modellvärden!L$4))</f>
        <v>27.618746538323798</v>
      </c>
      <c r="O27" s="47">
        <f>IF(K27="",(B27*Modellvärden!B$12)+(C27*Modellvärden!C$12)+(D27*Modellvärden!D$12)+(E27*Modellvärden!E$12)+(F27*Modellvärden!F$12)+(G27*Modellvärden!G$12),(B27*Modellvärden!B$5)+(C27*Modellvärden!C$5)+(D27*Modellvärden!D$5)+(E27*Modellvärden!E$5)+(F27*Modellvärden!F$5)+(G27*Modellvärden!G$5)+(H27*Modellvärden!H$5)+(I27*Modellvärden!I$5)+(J27*Modellvärden!J$5)
+(K27*Modellvärden!K$5)+(L27*Modellvärden!L$5))</f>
        <v>27.156819981061304</v>
      </c>
      <c r="P27" s="47">
        <f>(_xlfn.XLOOKUP(M27,Regressionsresultat!$B$53:$B$61,Modellvärden!$B$21:$B$29)*Modellvärden!$B$18)</f>
        <v>32.168195415945611</v>
      </c>
      <c r="Q27" s="47">
        <f t="shared" si="0"/>
        <v>28.981253978443572</v>
      </c>
      <c r="R27" s="47"/>
    </row>
    <row r="28" spans="1:18" ht="17.25">
      <c r="A28" s="9" t="s">
        <v>208</v>
      </c>
      <c r="B28" s="10">
        <f>IFERROR((Indata!B28*Modellvärden!B$7)+Modellvärden!B$6,"")</f>
        <v>31.467288500000002</v>
      </c>
      <c r="C28" s="10">
        <f>IFERROR((Indata!C28*Modellvärden!C$7)+Modellvärden!C$6,"")</f>
        <v>29.553155</v>
      </c>
      <c r="D28" s="10">
        <f>IFERROR((Indata!D28*Modellvärden!D$7)+Modellvärden!D$6,"")</f>
        <v>26.9862</v>
      </c>
      <c r="E28" s="10">
        <f>IFERROR((Indata!E28*Modellvärden!E$7)+Modellvärden!E$6,"")</f>
        <v>28.970216999999998</v>
      </c>
      <c r="F28" s="10">
        <f>IFERROR((Indata!F28*Modellvärden!F$7)+Modellvärden!F$6,"")</f>
        <v>33.111821460775474</v>
      </c>
      <c r="G28" s="10">
        <f>IFERROR((Indata!G28*Modellvärden!G$7)+Modellvärden!G$6,"")</f>
        <v>24.2014</v>
      </c>
      <c r="H28" s="10">
        <f>IFERROR((Indata!H28*Modellvärden!H$7)+Modellvärden!H$6,"")</f>
        <v>20.372800000000005</v>
      </c>
      <c r="I28" s="10">
        <f>IFERROR((Indata!I28*Modellvärden!I$7)+Modellvärden!I$6,"")</f>
        <v>20.9892</v>
      </c>
      <c r="J28" s="10">
        <f>IFERROR((Indata!J28*Modellvärden!J$7)+Modellvärden!J$6,"")</f>
        <v>28.919199999999996</v>
      </c>
      <c r="K28" s="10">
        <f>IFERROR((Indata!K28*Modellvärden!K$7)+Modellvärden!K$6,"")</f>
        <v>23.307999999999993</v>
      </c>
      <c r="L28" s="10">
        <f>IFERROR((Indata!L28*Modellvärden!L$7)+Modellvärden!L$6,"")</f>
        <v>25.580600000000004</v>
      </c>
      <c r="M28" t="s">
        <v>195</v>
      </c>
      <c r="N28" s="47">
        <f>IF(K28="",(B28*Modellvärden!B$11)+(C28*Modellvärden!C$11)+(D28*Modellvärden!D$11)+(E28*Modellvärden!E$11)+(F28*Modellvärden!F$11)+(G28*Modellvärden!G$11), (B28*Modellvärden!B$4)+(C28*Modellvärden!C$4)+(D28*Modellvärden!D$4)+(E28*Modellvärden!E$4)+(F28*Modellvärden!F$4)+(G28*Modellvärden!G$4)+(H28*Modellvärden!H$4)+(I28*Modellvärden!I$4)+(J28*Modellvärden!J$4)+(K28*Modellvärden!K$4)+(L28*Modellvärden!L$4))</f>
        <v>26.373851664699053</v>
      </c>
      <c r="O28" s="47">
        <f>IF(K28="",(B28*Modellvärden!B$12)+(C28*Modellvärden!C$12)+(D28*Modellvärden!D$12)+(E28*Modellvärden!E$12)+(F28*Modellvärden!F$12)+(G28*Modellvärden!G$12),(B28*Modellvärden!B$5)+(C28*Modellvärden!C$5)+(D28*Modellvärden!D$5)+(E28*Modellvärden!E$5)+(F28*Modellvärden!F$5)+(G28*Modellvärden!G$5)+(H28*Modellvärden!H$5)+(I28*Modellvärden!I$5)+(J28*Modellvärden!J$5)
+(K28*Modellvärden!K$5)+(L28*Modellvärden!L$5))</f>
        <v>26.11414325989389</v>
      </c>
      <c r="P28" s="47">
        <f>(_xlfn.XLOOKUP(M28,Regressionsresultat!$B$53:$B$61,Modellvärden!$B$21:$B$29)*Modellvärden!$B$18)</f>
        <v>33.151530705965484</v>
      </c>
      <c r="Q28" s="47">
        <f t="shared" si="0"/>
        <v>28.546508543519476</v>
      </c>
      <c r="R28" s="47"/>
    </row>
    <row r="29" spans="1:18" ht="17.25">
      <c r="A29" s="9" t="s">
        <v>40</v>
      </c>
      <c r="B29" s="10">
        <f>IFERROR((Indata!B29*Modellvärden!B$7)+Modellvärden!B$6,"")</f>
        <v>32.549126500000007</v>
      </c>
      <c r="C29" s="10">
        <f>IFERROR((Indata!C29*Modellvärden!C$7)+Modellvärden!C$6,"")</f>
        <v>31.984396399999998</v>
      </c>
      <c r="D29" s="10">
        <f>IFERROR((Indata!D29*Modellvärden!D$7)+Modellvärden!D$6,"")</f>
        <v>35.648000000000003</v>
      </c>
      <c r="E29" s="10">
        <f>IFERROR((Indata!E29*Modellvärden!E$7)+Modellvärden!E$6,"")</f>
        <v>32.663444999999996</v>
      </c>
      <c r="F29" s="10">
        <f>IFERROR((Indata!F29*Modellvärden!F$7)+Modellvärden!F$6,"")</f>
        <v>39.955227576974565</v>
      </c>
      <c r="G29" s="10">
        <f>IFERROR((Indata!G29*Modellvärden!G$7)+Modellvärden!G$6,"")</f>
        <v>29.212599999999998</v>
      </c>
      <c r="H29" s="10">
        <f>IFERROR((Indata!H29*Modellvärden!H$7)+Modellvärden!H$6,"")</f>
        <v>20.862399999999994</v>
      </c>
      <c r="I29" s="10">
        <f>IFERROR((Indata!I29*Modellvärden!I$7)+Modellvärden!I$6,"")</f>
        <v>23.253600000000002</v>
      </c>
      <c r="J29" s="10">
        <f>IFERROR((Indata!J29*Modellvärden!J$7)+Modellvärden!J$6,"")</f>
        <v>27.759999999999998</v>
      </c>
      <c r="K29" s="10">
        <f>IFERROR((Indata!K29*Modellvärden!K$7)+Modellvärden!K$6,"")</f>
        <v>21.79999999999999</v>
      </c>
      <c r="L29" s="10">
        <f>IFERROR((Indata!L29*Modellvärden!L$7)+Modellvärden!L$6,"")</f>
        <v>24.078649999999982</v>
      </c>
      <c r="M29" t="s">
        <v>26</v>
      </c>
      <c r="N29" s="47">
        <f>IF(K29="",(B29*Modellvärden!B$11)+(C29*Modellvärden!C$11)+(D29*Modellvärden!D$11)+(E29*Modellvärden!E$11)+(F29*Modellvärden!F$11)+(G29*Modellvärden!G$11), (B29*Modellvärden!B$4)+(C29*Modellvärden!C$4)+(D29*Modellvärden!D$4)+(E29*Modellvärden!E$4)+(F29*Modellvärden!F$4)+(G29*Modellvärden!G$4)+(H29*Modellvärden!H$4)+(I29*Modellvärden!I$4)+(J29*Modellvärden!J$4)+(K29*Modellvärden!K$4)+(L29*Modellvärden!L$4))</f>
        <v>28.472261746831471</v>
      </c>
      <c r="O29" s="47">
        <f>IF(K29="",(B29*Modellvärden!B$12)+(C29*Modellvärden!C$12)+(D29*Modellvärden!D$12)+(E29*Modellvärden!E$12)+(F29*Modellvärden!F$12)+(G29*Modellvärden!G$12),(B29*Modellvärden!B$5)+(C29*Modellvärden!C$5)+(D29*Modellvärden!D$5)+(E29*Modellvärden!E$5)+(F29*Modellvärden!F$5)+(G29*Modellvärden!G$5)+(H29*Modellvärden!H$5)+(I29*Modellvärden!I$5)+(J29*Modellvärden!J$5)
+(K29*Modellvärden!K$5)+(L29*Modellvärden!L$5))</f>
        <v>27.97075699710749</v>
      </c>
      <c r="P29" s="47">
        <f>(_xlfn.XLOOKUP(M29,Regressionsresultat!$B$53:$B$61,Modellvärden!$B$21:$B$29)*Modellvärden!$B$18)</f>
        <v>29.352675018140246</v>
      </c>
      <c r="Q29" s="47">
        <f t="shared" si="0"/>
        <v>28.598564587359736</v>
      </c>
      <c r="R29" s="47"/>
    </row>
    <row r="30" spans="1:18" ht="17.25">
      <c r="A30" s="9" t="s">
        <v>321</v>
      </c>
      <c r="B30" s="10">
        <f>IFERROR((Indata!B30*Modellvärden!B$7)+Modellvärden!B$6,"")</f>
        <v>31.994893000000005</v>
      </c>
      <c r="C30" s="10">
        <f>IFERROR((Indata!C30*Modellvärden!C$7)+Modellvärden!C$6,"")</f>
        <v>29.976250999999998</v>
      </c>
      <c r="D30" s="10">
        <f>IFERROR((Indata!D30*Modellvärden!D$7)+Modellvärden!D$6,"")</f>
        <v>27.113600000000002</v>
      </c>
      <c r="E30" s="10">
        <f>IFERROR((Indata!E30*Modellvärden!E$7)+Modellvärden!E$6,"")</f>
        <v>29.057765999999997</v>
      </c>
      <c r="F30" s="10">
        <f>IFERROR((Indata!F30*Modellvärden!F$7)+Modellvärden!F$6,"")</f>
        <v>26.83991427871663</v>
      </c>
      <c r="G30" s="10">
        <f>IFERROR((Indata!G30*Modellvärden!G$7)+Modellvärden!G$6,"")</f>
        <v>25.140999999999998</v>
      </c>
      <c r="H30" s="10" t="str">
        <f>IFERROR((Indata!H30*Modellvärden!H$7)+Modellvärden!H$6,"")</f>
        <v/>
      </c>
      <c r="I30" s="10" t="str">
        <f>IFERROR((Indata!I30*Modellvärden!I$7)+Modellvärden!I$6,"")</f>
        <v/>
      </c>
      <c r="J30" s="10" t="str">
        <f>IFERROR((Indata!J30*Modellvärden!J$7)+Modellvärden!J$6,"")</f>
        <v/>
      </c>
      <c r="K30" s="10" t="str">
        <f>IFERROR((Indata!K30*Modellvärden!K$7)+Modellvärden!K$6,"")</f>
        <v/>
      </c>
      <c r="L30" s="10" t="str">
        <f>IFERROR((Indata!L30*Modellvärden!L$7)+Modellvärden!L$6,"")</f>
        <v/>
      </c>
      <c r="M30" t="s">
        <v>195</v>
      </c>
      <c r="N30" s="47">
        <f>IF(K30="",(B30*Modellvärden!B$11)+(C30*Modellvärden!C$11)+(D30*Modellvärden!D$11)+(E30*Modellvärden!E$11)+(F30*Modellvärden!F$11)+(G30*Modellvärden!G$11), (B30*Modellvärden!B$4)+(C30*Modellvärden!C$4)+(D30*Modellvärden!D$4)+(E30*Modellvärden!E$4)+(F30*Modellvärden!F$4)+(G30*Modellvärden!G$4)+(H30*Modellvärden!H$4)+(I30*Modellvärden!I$4)+(J30*Modellvärden!J$4)+(K30*Modellvärden!K$4)+(L30*Modellvärden!L$4))</f>
        <v>28.446585151657878</v>
      </c>
      <c r="O30" s="47">
        <f>IF(K30="",(B30*Modellvärden!B$12)+(C30*Modellvärden!C$12)+(D30*Modellvärden!D$12)+(E30*Modellvärden!E$12)+(F30*Modellvärden!F$12)+(G30*Modellvärden!G$12),(B30*Modellvärden!B$5)+(C30*Modellvärden!C$5)+(D30*Modellvärden!D$5)+(E30*Modellvärden!E$5)+(F30*Modellvärden!F$5)+(G30*Modellvärden!G$5)+(H30*Modellvärden!H$5)+(I30*Modellvärden!I$5)+(J30*Modellvärden!J$5)
+(K30*Modellvärden!K$5)+(L30*Modellvärden!L$5))</f>
        <v>28.631695173023221</v>
      </c>
      <c r="P30" s="47">
        <f>(_xlfn.XLOOKUP(M30,Regressionsresultat!$B$53:$B$61,Modellvärden!$B$21:$B$29)*Modellvärden!$B$18)</f>
        <v>33.151530705965484</v>
      </c>
      <c r="Q30" s="47">
        <f t="shared" si="0"/>
        <v>30.076603676882197</v>
      </c>
      <c r="R30" s="47"/>
    </row>
    <row r="31" spans="1:18" ht="17.25">
      <c r="A31" s="9" t="s">
        <v>247</v>
      </c>
      <c r="B31" s="10">
        <f>IFERROR((Indata!B31*Modellvärden!B$7)+Modellvärden!B$6,"")</f>
        <v>28.305118000000004</v>
      </c>
      <c r="C31" s="10">
        <f>IFERROR((Indata!C31*Modellvärden!C$7)+Modellvärden!C$6,"")</f>
        <v>29.359207099999999</v>
      </c>
      <c r="D31" s="10">
        <f>IFERROR((Indata!D31*Modellvärden!D$7)+Modellvärden!D$6,"")</f>
        <v>26.946300000000001</v>
      </c>
      <c r="E31" s="10">
        <f>IFERROR((Indata!E31*Modellvärden!E$7)+Modellvärden!E$6,"")</f>
        <v>28.875506999999999</v>
      </c>
      <c r="F31" s="10">
        <f>IFERROR((Indata!F31*Modellvärden!F$7)+Modellvärden!F$6,"")</f>
        <v>32.403620386643233</v>
      </c>
      <c r="G31" s="10">
        <f>IFERROR((Indata!G31*Modellvärden!G$7)+Modellvärden!G$6,"")</f>
        <v>23.940399999999997</v>
      </c>
      <c r="H31" s="10">
        <f>IFERROR((Indata!H31*Modellvärden!H$7)+Modellvärden!H$6,"")</f>
        <v>22.147599999999997</v>
      </c>
      <c r="I31" s="10">
        <f>IFERROR((Indata!I31*Modellvärden!I$7)+Modellvärden!I$6,"")</f>
        <v>21.122399999999999</v>
      </c>
      <c r="J31" s="10">
        <f>IFERROR((Indata!J31*Modellvärden!J$7)+Modellvärden!J$6,"")</f>
        <v>13.849600000000001</v>
      </c>
      <c r="K31" s="10">
        <f>IFERROR((Indata!K31*Modellvärden!K$7)+Modellvärden!K$6,"")</f>
        <v>19.563999999999993</v>
      </c>
      <c r="L31" s="10">
        <f>IFERROR((Indata!L31*Modellvärden!L$7)+Modellvärden!L$6,"")</f>
        <v>24.697100000000006</v>
      </c>
      <c r="M31" t="s">
        <v>229</v>
      </c>
      <c r="N31" s="47">
        <f>IF(K31="",(B31*Modellvärden!B$11)+(C31*Modellvärden!C$11)+(D31*Modellvärden!D$11)+(E31*Modellvärden!E$11)+(F31*Modellvärden!F$11)+(G31*Modellvärden!G$11), (B31*Modellvärden!B$4)+(C31*Modellvärden!C$4)+(D31*Modellvärden!D$4)+(E31*Modellvärden!E$4)+(F31*Modellvärden!F$4)+(G31*Modellvärden!G$4)+(H31*Modellvärden!H$4)+(I31*Modellvärden!I$4)+(J31*Modellvärden!J$4)+(K31*Modellvärden!K$4)+(L31*Modellvärden!L$4))</f>
        <v>24.321736039156537</v>
      </c>
      <c r="O31" s="47">
        <f>IF(K31="",(B31*Modellvärden!B$12)+(C31*Modellvärden!C$12)+(D31*Modellvärden!D$12)+(E31*Modellvärden!E$12)+(F31*Modellvärden!F$12)+(G31*Modellvärden!G$12),(B31*Modellvärden!B$5)+(C31*Modellvärden!C$5)+(D31*Modellvärden!D$5)+(E31*Modellvärden!E$5)+(F31*Modellvärden!F$5)+(G31*Modellvärden!G$5)+(H31*Modellvärden!H$5)+(I31*Modellvärden!I$5)+(J31*Modellvärden!J$5)
+(K31*Modellvärden!K$5)+(L31*Modellvärden!L$5))</f>
        <v>24.130343227883124</v>
      </c>
      <c r="P31" s="47">
        <f>(_xlfn.XLOOKUP(M31,Regressionsresultat!$B$53:$B$61,Modellvärden!$B$21:$B$29)*Modellvärden!$B$18)</f>
        <v>20.165998647610348</v>
      </c>
      <c r="Q31" s="47">
        <f t="shared" si="0"/>
        <v>22.872692638216673</v>
      </c>
      <c r="R31" s="47"/>
    </row>
    <row r="32" spans="1:18" ht="17.25">
      <c r="A32" s="9" t="s">
        <v>337</v>
      </c>
      <c r="B32" s="10">
        <f>IFERROR((Indata!B32*Modellvärden!B$7)+Modellvärden!B$6,"")</f>
        <v>31.318752000000003</v>
      </c>
      <c r="C32" s="10">
        <f>IFERROR((Indata!C32*Modellvärden!C$7)+Modellvärden!C$6,"")</f>
        <v>29.889984499999997</v>
      </c>
      <c r="D32" s="10">
        <f>IFERROR((Indata!D32*Modellvärden!D$7)+Modellvärden!D$6,"")</f>
        <v>27.012800000000002</v>
      </c>
      <c r="E32" s="10">
        <f>IFERROR((Indata!E32*Modellvärden!E$7)+Modellvärden!E$6,"")</f>
        <v>29.064695999999998</v>
      </c>
      <c r="F32" s="10">
        <f>IFERROR((Indata!F32*Modellvärden!F$7)+Modellvärden!F$6,"")</f>
        <v>33.904260768335277</v>
      </c>
      <c r="G32" s="10">
        <f>IFERROR((Indata!G32*Modellvärden!G$7)+Modellvärden!G$6,"")</f>
        <v>29.786799999999999</v>
      </c>
      <c r="H32" s="10" t="str">
        <f>IFERROR((Indata!H32*Modellvärden!H$7)+Modellvärden!H$6,"")</f>
        <v/>
      </c>
      <c r="I32" s="10" t="str">
        <f>IFERROR((Indata!I32*Modellvärden!I$7)+Modellvärden!I$6,"")</f>
        <v/>
      </c>
      <c r="J32" s="10" t="str">
        <f>IFERROR((Indata!J32*Modellvärden!J$7)+Modellvärden!J$6,"")</f>
        <v/>
      </c>
      <c r="K32" s="10" t="str">
        <f>IFERROR((Indata!K32*Modellvärden!K$7)+Modellvärden!K$6,"")</f>
        <v/>
      </c>
      <c r="L32" s="10" t="str">
        <f>IFERROR((Indata!L32*Modellvärden!L$7)+Modellvärden!L$6,"")</f>
        <v/>
      </c>
      <c r="M32" t="s">
        <v>253</v>
      </c>
      <c r="N32" s="47">
        <f>IF(K32="",(B32*Modellvärden!B$11)+(C32*Modellvärden!C$11)+(D32*Modellvärden!D$11)+(E32*Modellvärden!E$11)+(F32*Modellvärden!F$11)+(G32*Modellvärden!G$11), (B32*Modellvärden!B$4)+(C32*Modellvärden!C$4)+(D32*Modellvärden!D$4)+(E32*Modellvärden!E$4)+(F32*Modellvärden!F$4)+(G32*Modellvärden!G$4)+(H32*Modellvärden!H$4)+(I32*Modellvärden!I$4)+(J32*Modellvärden!J$4)+(K32*Modellvärden!K$4)+(L32*Modellvärden!L$4))</f>
        <v>30.08025086012276</v>
      </c>
      <c r="O32" s="47">
        <f>IF(K32="",(B32*Modellvärden!B$12)+(C32*Modellvärden!C$12)+(D32*Modellvärden!D$12)+(E32*Modellvärden!E$12)+(F32*Modellvärden!F$12)+(G32*Modellvärden!G$12),(B32*Modellvärden!B$5)+(C32*Modellvärden!C$5)+(D32*Modellvärden!D$5)+(E32*Modellvärden!E$5)+(F32*Modellvärden!F$5)+(G32*Modellvärden!G$5)+(H32*Modellvärden!H$5)+(I32*Modellvärden!I$5)+(J32*Modellvärden!J$5)
+(K32*Modellvärden!K$5)+(L32*Modellvärden!L$5))</f>
        <v>29.897459260167562</v>
      </c>
      <c r="P32" s="47">
        <f>(_xlfn.XLOOKUP(M32,Regressionsresultat!$B$53:$B$61,Modellvärden!$B$21:$B$29)*Modellvärden!$B$18)</f>
        <v>32.168195415945611</v>
      </c>
      <c r="Q32" s="47">
        <f t="shared" si="0"/>
        <v>30.715301845411982</v>
      </c>
      <c r="R32" s="47"/>
    </row>
    <row r="33" spans="1:18" ht="17.25">
      <c r="A33" s="9" t="s">
        <v>32</v>
      </c>
      <c r="B33" s="10">
        <f>IFERROR((Indata!B33*Modellvärden!B$7)+Modellvärden!B$6,"")</f>
        <v>32.253061000000002</v>
      </c>
      <c r="C33" s="10">
        <f>IFERROR((Indata!C33*Modellvärden!C$7)+Modellvärden!C$6,"")</f>
        <v>31.674964099999997</v>
      </c>
      <c r="D33" s="10">
        <f>IFERROR((Indata!D33*Modellvärden!D$7)+Modellvärden!D$6,"")</f>
        <v>27.8766</v>
      </c>
      <c r="E33" s="10">
        <f>IFERROR((Indata!E33*Modellvärden!E$7)+Modellvärden!E$6,"")</f>
        <v>29.553953999999997</v>
      </c>
      <c r="F33" s="10">
        <f>IFERROR((Indata!F33*Modellvärden!F$7)+Modellvärden!F$6,"")</f>
        <v>24.768281622911694</v>
      </c>
      <c r="G33" s="10">
        <f>IFERROR((Indata!G33*Modellvärden!G$7)+Modellvärden!G$6,"")</f>
        <v>35.7898</v>
      </c>
      <c r="H33" s="10">
        <f>IFERROR((Indata!H33*Modellvärden!H$7)+Modellvärden!H$6,"")</f>
        <v>25.33</v>
      </c>
      <c r="I33" s="10">
        <f>IFERROR((Indata!I33*Modellvärden!I$7)+Modellvärden!I$6,"")</f>
        <v>18.491700000000002</v>
      </c>
      <c r="J33" s="10">
        <f>IFERROR((Indata!J33*Modellvärden!J$7)+Modellvärden!J$6,"")</f>
        <v>15.652800000000001</v>
      </c>
      <c r="K33" s="10">
        <f>IFERROR((Indata!K33*Modellvärden!K$7)+Modellvärden!K$6,"")</f>
        <v>29.105999999999987</v>
      </c>
      <c r="L33" s="10">
        <f>IFERROR((Indata!L33*Modellvärden!L$7)+Modellvärden!L$6,"")</f>
        <v>24.697100000000006</v>
      </c>
      <c r="M33" t="s">
        <v>26</v>
      </c>
      <c r="N33" s="47">
        <f>IF(K33="",(B33*Modellvärden!B$11)+(C33*Modellvärden!C$11)+(D33*Modellvärden!D$11)+(E33*Modellvärden!E$11)+(F33*Modellvärden!F$11)+(G33*Modellvärden!G$11), (B33*Modellvärden!B$4)+(C33*Modellvärden!C$4)+(D33*Modellvärden!D$4)+(E33*Modellvärden!E$4)+(F33*Modellvärden!F$4)+(G33*Modellvärden!G$4)+(H33*Modellvärden!H$4)+(I33*Modellvärden!I$4)+(J33*Modellvärden!J$4)+(K33*Modellvärden!K$4)+(L33*Modellvärden!L$4))</f>
        <v>26.513852952370353</v>
      </c>
      <c r="O33" s="47">
        <f>IF(K33="",(B33*Modellvärden!B$12)+(C33*Modellvärden!C$12)+(D33*Modellvärden!D$12)+(E33*Modellvärden!E$12)+(F33*Modellvärden!F$12)+(G33*Modellvärden!G$12),(B33*Modellvärden!B$5)+(C33*Modellvärden!C$5)+(D33*Modellvärden!D$5)+(E33*Modellvärden!E$5)+(F33*Modellvärden!F$5)+(G33*Modellvärden!G$5)+(H33*Modellvärden!H$5)+(I33*Modellvärden!I$5)+(J33*Modellvärden!J$5)
+(K33*Modellvärden!K$5)+(L33*Modellvärden!L$5))</f>
        <v>26.188227546797858</v>
      </c>
      <c r="P33" s="47">
        <f>(_xlfn.XLOOKUP(M33,Regressionsresultat!$B$53:$B$61,Modellvärden!$B$21:$B$29)*Modellvärden!$B$18)</f>
        <v>29.352675018140246</v>
      </c>
      <c r="Q33" s="47">
        <f t="shared" si="0"/>
        <v>27.351585172436149</v>
      </c>
      <c r="R33" s="47"/>
    </row>
    <row r="34" spans="1:18" ht="17.25">
      <c r="A34" s="9" t="s">
        <v>198</v>
      </c>
      <c r="B34" s="10">
        <f>IFERROR((Indata!B34*Modellvärden!B$7)+Modellvärden!B$6,"")</f>
        <v>31.350961000000005</v>
      </c>
      <c r="C34" s="10">
        <f>IFERROR((Indata!C34*Modellvärden!C$7)+Modellvärden!C$6,"")</f>
        <v>30.698288599999998</v>
      </c>
      <c r="D34" s="10">
        <f>IFERROR((Indata!D34*Modellvärden!D$7)+Modellvärden!D$6,"")</f>
        <v>27.0961</v>
      </c>
      <c r="E34" s="10">
        <f>IFERROR((Indata!E34*Modellvärden!E$7)+Modellvärden!E$6,"")</f>
        <v>29.73321</v>
      </c>
      <c r="F34" s="10">
        <f>IFERROR((Indata!F34*Modellvärden!F$7)+Modellvärden!F$6,"")</f>
        <v>36.775636728431486</v>
      </c>
      <c r="G34" s="10">
        <f>IFERROR((Indata!G34*Modellvärden!G$7)+Modellvärden!G$6,"")</f>
        <v>26.3416</v>
      </c>
      <c r="H34" s="10">
        <f>IFERROR((Indata!H34*Modellvärden!H$7)+Modellvärden!H$6,"")</f>
        <v>31.082799999999999</v>
      </c>
      <c r="I34" s="10">
        <f>IFERROR((Indata!I34*Modellvärden!I$7)+Modellvärden!I$6,"")</f>
        <v>32.177999999999997</v>
      </c>
      <c r="J34" s="10">
        <f>IFERROR((Indata!J34*Modellvärden!J$7)+Modellvärden!J$6,"")</f>
        <v>27.502400000000002</v>
      </c>
      <c r="K34" s="10">
        <f>IFERROR((Indata!K34*Modellvärden!K$7)+Modellvärden!K$6,"")</f>
        <v>28.663999999999994</v>
      </c>
      <c r="L34" s="10">
        <f>IFERROR((Indata!L34*Modellvärden!L$7)+Modellvärden!L$6,"")</f>
        <v>26.817499999999995</v>
      </c>
      <c r="M34" t="s">
        <v>195</v>
      </c>
      <c r="N34" s="47">
        <f>IF(K34="",(B34*Modellvärden!B$11)+(C34*Modellvärden!C$11)+(D34*Modellvärden!D$11)+(E34*Modellvärden!E$11)+(F34*Modellvärden!F$11)+(G34*Modellvärden!G$11), (B34*Modellvärden!B$4)+(C34*Modellvärden!C$4)+(D34*Modellvärden!D$4)+(E34*Modellvärden!E$4)+(F34*Modellvärden!F$4)+(G34*Modellvärden!G$4)+(H34*Modellvärden!H$4)+(I34*Modellvärden!I$4)+(J34*Modellvärden!J$4)+(K34*Modellvärden!K$4)+(L34*Modellvärden!L$4))</f>
        <v>29.807562448497066</v>
      </c>
      <c r="O34" s="47">
        <f>IF(K34="",(B34*Modellvärden!B$12)+(C34*Modellvärden!C$12)+(D34*Modellvärden!D$12)+(E34*Modellvärden!E$12)+(F34*Modellvärden!F$12)+(G34*Modellvärden!G$12),(B34*Modellvärden!B$5)+(C34*Modellvärden!C$5)+(D34*Modellvärden!D$5)+(E34*Modellvärden!E$5)+(F34*Modellvärden!F$5)+(G34*Modellvärden!G$5)+(H34*Modellvärden!H$5)+(I34*Modellvärden!I$5)+(J34*Modellvärden!J$5)
+(K34*Modellvärden!K$5)+(L34*Modellvärden!L$5))</f>
        <v>29.793628837499099</v>
      </c>
      <c r="P34" s="47">
        <f>(_xlfn.XLOOKUP(M34,Regressionsresultat!$B$53:$B$61,Modellvärden!$B$21:$B$29)*Modellvärden!$B$18)</f>
        <v>33.151530705965484</v>
      </c>
      <c r="Q34" s="47">
        <f t="shared" si="0"/>
        <v>30.917573997320549</v>
      </c>
      <c r="R34" s="47"/>
    </row>
    <row r="35" spans="1:18" ht="17.25">
      <c r="A35" s="9" t="s">
        <v>202</v>
      </c>
      <c r="B35" s="10">
        <f>IFERROR((Indata!B35*Modellvärden!B$7)+Modellvärden!B$6,"")</f>
        <v>31.521321500000003</v>
      </c>
      <c r="C35" s="10">
        <f>IFERROR((Indata!C35*Modellvärden!C$7)+Modellvärden!C$6,"")</f>
        <v>29.960384899999998</v>
      </c>
      <c r="D35" s="10">
        <f>IFERROR((Indata!D35*Modellvärden!D$7)+Modellvärden!D$6,"")</f>
        <v>27.034500000000001</v>
      </c>
      <c r="E35" s="10">
        <f>IFERROR((Indata!E35*Modellvärden!E$7)+Modellvärden!E$6,"")</f>
        <v>29.171187</v>
      </c>
      <c r="F35" s="10">
        <f>IFERROR((Indata!F35*Modellvärden!F$7)+Modellvärden!F$6,"")</f>
        <v>34.645753262158955</v>
      </c>
      <c r="G35" s="10">
        <f>IFERROR((Indata!G35*Modellvärden!G$7)+Modellvärden!G$6,"")</f>
        <v>25.245399999999997</v>
      </c>
      <c r="H35" s="10">
        <f>IFERROR((Indata!H35*Modellvärden!H$7)+Modellvärden!H$6,"")</f>
        <v>32.980000000000004</v>
      </c>
      <c r="I35" s="10">
        <f>IFERROR((Indata!I35*Modellvärden!I$7)+Modellvärden!I$6,"")</f>
        <v>33.576599999999999</v>
      </c>
      <c r="J35" s="10">
        <f>IFERROR((Indata!J35*Modellvärden!J$7)+Modellvärden!J$6,"")</f>
        <v>36.131999999999998</v>
      </c>
      <c r="K35" s="10">
        <f>IFERROR((Indata!K35*Modellvärden!K$7)+Modellvärden!K$6,"")</f>
        <v>34.955999999999989</v>
      </c>
      <c r="L35" s="10">
        <f>IFERROR((Indata!L35*Modellvärden!L$7)+Modellvärden!L$6,"")</f>
        <v>39.009800000000013</v>
      </c>
      <c r="M35" t="s">
        <v>195</v>
      </c>
      <c r="N35" s="47">
        <f>IF(K35="",(B35*Modellvärden!B$11)+(C35*Modellvärden!C$11)+(D35*Modellvärden!D$11)+(E35*Modellvärden!E$11)+(F35*Modellvärden!F$11)+(G35*Modellvärden!G$11), (B35*Modellvärden!B$4)+(C35*Modellvärden!C$4)+(D35*Modellvärden!D$4)+(E35*Modellvärden!E$4)+(F35*Modellvärden!F$4)+(G35*Modellvärden!G$4)+(H35*Modellvärden!H$4)+(I35*Modellvärden!I$4)+(J35*Modellvärden!J$4)+(K35*Modellvärden!K$4)+(L35*Modellvärden!L$4))</f>
        <v>32.408559051143165</v>
      </c>
      <c r="O35" s="47">
        <f>IF(K35="",(B35*Modellvärden!B$12)+(C35*Modellvärden!C$12)+(D35*Modellvärden!D$12)+(E35*Modellvärden!E$12)+(F35*Modellvärden!F$12)+(G35*Modellvärden!G$12),(B35*Modellvärden!B$5)+(C35*Modellvärden!C$5)+(D35*Modellvärden!D$5)+(E35*Modellvärden!E$5)+(F35*Modellvärden!F$5)+(G35*Modellvärden!G$5)+(H35*Modellvärden!H$5)+(I35*Modellvärden!I$5)+(J35*Modellvärden!J$5)
+(K35*Modellvärden!K$5)+(L35*Modellvärden!L$5))</f>
        <v>32.586312276388576</v>
      </c>
      <c r="P35" s="47">
        <f>(_xlfn.XLOOKUP(M35,Regressionsresultat!$B$53:$B$61,Modellvärden!$B$21:$B$29)*Modellvärden!$B$18)</f>
        <v>33.151530705965484</v>
      </c>
      <c r="Q35" s="47">
        <f t="shared" si="0"/>
        <v>32.715467344499075</v>
      </c>
      <c r="R35" s="47"/>
    </row>
    <row r="36" spans="1:18" ht="17.25">
      <c r="A36" s="9" t="s">
        <v>107</v>
      </c>
      <c r="B36" s="10">
        <f>IFERROR((Indata!B36*Modellvärden!B$7)+Modellvärden!B$6,"")</f>
        <v>30.763635000000004</v>
      </c>
      <c r="C36" s="10">
        <f>IFERROR((Indata!C36*Modellvärden!C$7)+Modellvärden!C$6,"")</f>
        <v>33.298421599999998</v>
      </c>
      <c r="D36" s="10">
        <f>IFERROR((Indata!D36*Modellvärden!D$7)+Modellvärden!D$6,"")</f>
        <v>27.222100000000001</v>
      </c>
      <c r="E36" s="10">
        <f>IFERROR((Indata!E36*Modellvärden!E$7)+Modellvärden!E$6,"")</f>
        <v>30.041825999999997</v>
      </c>
      <c r="F36" s="10">
        <f>IFERROR((Indata!F36*Modellvärden!F$7)+Modellvärden!F$6,"")</f>
        <v>29.19644750254842</v>
      </c>
      <c r="G36" s="10">
        <f>IFERROR((Indata!G36*Modellvärden!G$7)+Modellvärden!G$6,"")</f>
        <v>29.891199999999998</v>
      </c>
      <c r="H36" s="10">
        <f>IFERROR((Indata!H36*Modellvärden!H$7)+Modellvärden!H$6,"")</f>
        <v>31.297000000000004</v>
      </c>
      <c r="I36" s="10">
        <f>IFERROR((Indata!I36*Modellvärden!I$7)+Modellvärden!I$6,"")</f>
        <v>25.185000000000002</v>
      </c>
      <c r="J36" s="10">
        <f>IFERROR((Indata!J36*Modellvärden!J$7)+Modellvärden!J$6,"")</f>
        <v>26.085599999999999</v>
      </c>
      <c r="K36" s="10">
        <f>IFERROR((Indata!K36*Modellvärden!K$7)+Modellvärden!K$6,"")</f>
        <v>28.429999999999993</v>
      </c>
      <c r="L36" s="10">
        <f>IFERROR((Indata!L36*Modellvärden!L$7)+Modellvärden!L$6,"")</f>
        <v>28.054400000000015</v>
      </c>
      <c r="M36" t="s">
        <v>104</v>
      </c>
      <c r="N36" s="47">
        <f>IF(K36="",(B36*Modellvärden!B$11)+(C36*Modellvärden!C$11)+(D36*Modellvärden!D$11)+(E36*Modellvärden!E$11)+(F36*Modellvärden!F$11)+(G36*Modellvärden!G$11), (B36*Modellvärden!B$4)+(C36*Modellvärden!C$4)+(D36*Modellvärden!D$4)+(E36*Modellvärden!E$4)+(F36*Modellvärden!F$4)+(G36*Modellvärden!G$4)+(H36*Modellvärden!H$4)+(I36*Modellvärden!I$4)+(J36*Modellvärden!J$4)+(K36*Modellvärden!K$4)+(L36*Modellvärden!L$4))</f>
        <v>29.08984904961817</v>
      </c>
      <c r="O36" s="47">
        <f>IF(K36="",(B36*Modellvärden!B$12)+(C36*Modellvärden!C$12)+(D36*Modellvärden!D$12)+(E36*Modellvärden!E$12)+(F36*Modellvärden!F$12)+(G36*Modellvärden!G$12),(B36*Modellvärden!B$5)+(C36*Modellvärden!C$5)+(D36*Modellvärden!D$5)+(E36*Modellvärden!E$5)+(F36*Modellvärden!F$5)+(G36*Modellvärden!G$5)+(H36*Modellvärden!H$5)+(I36*Modellvärden!I$5)+(J36*Modellvärden!J$5)
+(K36*Modellvärden!K$5)+(L36*Modellvärden!L$5))</f>
        <v>29.175141851243364</v>
      </c>
      <c r="P36" s="47">
        <f>(_xlfn.XLOOKUP(M36,Regressionsresultat!$B$53:$B$61,Modellvärden!$B$21:$B$29)*Modellvärden!$B$18)</f>
        <v>23.722217719568764</v>
      </c>
      <c r="Q36" s="47">
        <f t="shared" si="0"/>
        <v>27.329069540143433</v>
      </c>
      <c r="R36" s="47"/>
    </row>
    <row r="37" spans="1:18" ht="17.25">
      <c r="A37" s="9" t="s">
        <v>72</v>
      </c>
      <c r="B37" s="10">
        <f>IFERROR((Indata!B37*Modellvärden!B$7)+Modellvärden!B$6,"")</f>
        <v>30.885325500000004</v>
      </c>
      <c r="C37" s="10">
        <f>IFERROR((Indata!C37*Modellvärden!C$7)+Modellvärden!C$6,"")</f>
        <v>38.506490599999999</v>
      </c>
      <c r="D37" s="10">
        <f>IFERROR((Indata!D37*Modellvärden!D$7)+Modellvärden!D$6,"")</f>
        <v>27.624600000000001</v>
      </c>
      <c r="E37" s="10">
        <f>IFERROR((Indata!E37*Modellvärden!E$7)+Modellvärden!E$6,"")</f>
        <v>30.779871</v>
      </c>
      <c r="F37" s="10">
        <f>IFERROR((Indata!F37*Modellvärden!F$7)+Modellvärden!F$6,"")</f>
        <v>32.651824672912625</v>
      </c>
      <c r="G37" s="10">
        <f>IFERROR((Indata!G37*Modellvärden!G$7)+Modellvärden!G$6,"")</f>
        <v>37.408000000000001</v>
      </c>
      <c r="H37" s="10">
        <f>IFERROR((Indata!H37*Modellvärden!H$7)+Modellvärden!H$6,"")</f>
        <v>41.884599999999999</v>
      </c>
      <c r="I37" s="10">
        <f>IFERROR((Indata!I37*Modellvärden!I$7)+Modellvärden!I$6,"")</f>
        <v>35.274900000000002</v>
      </c>
      <c r="J37" s="10">
        <f>IFERROR((Indata!J37*Modellvärden!J$7)+Modellvärden!J$6,"")</f>
        <v>40.253600000000006</v>
      </c>
      <c r="K37" s="10">
        <f>IFERROR((Indata!K37*Modellvärden!K$7)+Modellvärden!K$6,"")</f>
        <v>42.703999999999994</v>
      </c>
      <c r="L37" s="10">
        <f>IFERROR((Indata!L37*Modellvärden!L$7)+Modellvärden!L$6,"")</f>
        <v>39.628250000000008</v>
      </c>
      <c r="M37" t="s">
        <v>70</v>
      </c>
      <c r="N37" s="47">
        <f>IF(K37="",(B37*Modellvärden!B$11)+(C37*Modellvärden!C$11)+(D37*Modellvärden!D$11)+(E37*Modellvärden!E$11)+(F37*Modellvärden!F$11)+(G37*Modellvärden!G$11), (B37*Modellvärden!B$4)+(C37*Modellvärden!C$4)+(D37*Modellvärden!D$4)+(E37*Modellvärden!E$4)+(F37*Modellvärden!F$4)+(G37*Modellvärden!G$4)+(H37*Modellvärden!H$4)+(I37*Modellvärden!I$4)+(J37*Modellvärden!J$4)+(K37*Modellvärden!K$4)+(L37*Modellvärden!L$4))</f>
        <v>36.695533786871842</v>
      </c>
      <c r="O37" s="47">
        <f>IF(K37="",(B37*Modellvärden!B$12)+(C37*Modellvärden!C$12)+(D37*Modellvärden!D$12)+(E37*Modellvärden!E$12)+(F37*Modellvärden!F$12)+(G37*Modellvärden!G$12),(B37*Modellvärden!B$5)+(C37*Modellvärden!C$5)+(D37*Modellvärden!D$5)+(E37*Modellvärden!E$5)+(F37*Modellvärden!F$5)+(G37*Modellvärden!G$5)+(H37*Modellvärden!H$5)+(I37*Modellvärden!I$5)+(J37*Modellvärden!J$5)
+(K37*Modellvärden!K$5)+(L37*Modellvärden!L$5))</f>
        <v>37.15220476718536</v>
      </c>
      <c r="P37" s="47">
        <f>(_xlfn.XLOOKUP(M37,Regressionsresultat!$B$53:$B$61,Modellvärden!$B$21:$B$29)*Modellvärden!$B$18)</f>
        <v>42.153642699832005</v>
      </c>
      <c r="Q37" s="47">
        <f t="shared" si="0"/>
        <v>38.667127084629733</v>
      </c>
      <c r="R37" s="47"/>
    </row>
    <row r="38" spans="1:18" ht="17.25">
      <c r="A38" s="9" t="s">
        <v>132</v>
      </c>
      <c r="B38" s="10">
        <f>IFERROR((Indata!B38*Modellvärden!B$7)+Modellvärden!B$6,"")</f>
        <v>31.940612000000005</v>
      </c>
      <c r="C38" s="10">
        <f>IFERROR((Indata!C38*Modellvärden!C$7)+Modellvärden!C$6,"")</f>
        <v>32.158576699999998</v>
      </c>
      <c r="D38" s="10">
        <f>IFERROR((Indata!D38*Modellvärden!D$7)+Modellvärden!D$6,"")</f>
        <v>27.5182</v>
      </c>
      <c r="E38" s="10">
        <f>IFERROR((Indata!E38*Modellvärden!E$7)+Modellvärden!E$6,"")</f>
        <v>29.904612</v>
      </c>
      <c r="F38" s="10">
        <f>IFERROR((Indata!F38*Modellvärden!F$7)+Modellvärden!F$6,"")</f>
        <v>26.559877565718402</v>
      </c>
      <c r="G38" s="10">
        <f>IFERROR((Indata!G38*Modellvärden!G$7)+Modellvärden!G$6,"")</f>
        <v>27.437799999999999</v>
      </c>
      <c r="H38" s="10">
        <f>IFERROR((Indata!H38*Modellvärden!H$7)+Modellvärden!H$6,"")</f>
        <v>39.834400000000002</v>
      </c>
      <c r="I38" s="10">
        <f>IFERROR((Indata!I38*Modellvärden!I$7)+Modellvärden!I$6,"")</f>
        <v>34.642200000000003</v>
      </c>
      <c r="J38" s="10">
        <f>IFERROR((Indata!J38*Modellvärden!J$7)+Modellvärden!J$6,"")</f>
        <v>37.806399999999996</v>
      </c>
      <c r="K38" s="10">
        <f>IFERROR((Indata!K38*Modellvärden!K$7)+Modellvärden!K$6,"")</f>
        <v>34.79999999999999</v>
      </c>
      <c r="L38" s="10">
        <f>IFERROR((Indata!L38*Modellvärden!L$7)+Modellvärden!L$6,"")</f>
        <v>37.596199999999982</v>
      </c>
      <c r="M38" t="s">
        <v>104</v>
      </c>
      <c r="N38" s="47">
        <f>IF(K38="",(B38*Modellvärden!B$11)+(C38*Modellvärden!C$11)+(D38*Modellvärden!D$11)+(E38*Modellvärden!E$11)+(F38*Modellvärden!F$11)+(G38*Modellvärden!G$11), (B38*Modellvärden!B$4)+(C38*Modellvärden!C$4)+(D38*Modellvärden!D$4)+(E38*Modellvärden!E$4)+(F38*Modellvärden!F$4)+(G38*Modellvärden!G$4)+(H38*Modellvärden!H$4)+(I38*Modellvärden!I$4)+(J38*Modellvärden!J$4)+(K38*Modellvärden!K$4)+(L38*Modellvärden!L$4))</f>
        <v>33.240094105085241</v>
      </c>
      <c r="O38" s="47">
        <f>IF(K38="",(B38*Modellvärden!B$12)+(C38*Modellvärden!C$12)+(D38*Modellvärden!D$12)+(E38*Modellvärden!E$12)+(F38*Modellvärden!F$12)+(G38*Modellvärden!G$12),(B38*Modellvärden!B$5)+(C38*Modellvärden!C$5)+(D38*Modellvärden!D$5)+(E38*Modellvärden!E$5)+(F38*Modellvärden!F$5)+(G38*Modellvärden!G$5)+(H38*Modellvärden!H$5)+(I38*Modellvärden!I$5)+(J38*Modellvärden!J$5)
+(K38*Modellvärden!K$5)+(L38*Modellvärden!L$5))</f>
        <v>33.72235351200338</v>
      </c>
      <c r="P38" s="47">
        <f>(_xlfn.XLOOKUP(M38,Regressionsresultat!$B$53:$B$61,Modellvärden!$B$21:$B$29)*Modellvärden!$B$18)</f>
        <v>23.722217719568764</v>
      </c>
      <c r="Q38" s="47">
        <f t="shared" si="0"/>
        <v>30.228221778885796</v>
      </c>
      <c r="R38" s="47"/>
    </row>
    <row r="39" spans="1:18" ht="17.25">
      <c r="A39" s="9" t="s">
        <v>209</v>
      </c>
      <c r="B39" s="10">
        <f>IFERROR((Indata!B39*Modellvärden!B$7)+Modellvärden!B$6,"")</f>
        <v>32.226463000000003</v>
      </c>
      <c r="C39" s="10">
        <f>IFERROR((Indata!C39*Modellvärden!C$7)+Modellvärden!C$6,"")</f>
        <v>29.645663899999999</v>
      </c>
      <c r="D39" s="10">
        <f>IFERROR((Indata!D39*Modellvärden!D$7)+Modellvärden!D$6,"")</f>
        <v>27.110100000000003</v>
      </c>
      <c r="E39" s="10">
        <f>IFERROR((Indata!E39*Modellvärden!E$7)+Modellvärden!E$6,"")</f>
        <v>29.021960999999997</v>
      </c>
      <c r="F39" s="10">
        <f>IFERROR((Indata!F39*Modellvärden!F$7)+Modellvärden!F$6,"")</f>
        <v>29.257184609692935</v>
      </c>
      <c r="G39" s="10">
        <f>IFERROR((Indata!G39*Modellvärden!G$7)+Modellvärden!G$6,"")</f>
        <v>24.827799999999996</v>
      </c>
      <c r="H39" s="10">
        <f>IFERROR((Indata!H39*Modellvärden!H$7)+Modellvärden!H$6,"")</f>
        <v>20.434000000000005</v>
      </c>
      <c r="I39" s="10">
        <f>IFERROR((Indata!I39*Modellvärden!I$7)+Modellvärden!I$6,"")</f>
        <v>24.785399999999999</v>
      </c>
      <c r="J39" s="10">
        <f>IFERROR((Indata!J39*Modellvärden!J$7)+Modellvärden!J$6,"")</f>
        <v>19.066000000000003</v>
      </c>
      <c r="K39" s="10">
        <f>IFERROR((Indata!K39*Modellvärden!K$7)+Modellvärden!K$6,"")</f>
        <v>23.151999999999987</v>
      </c>
      <c r="L39" s="10">
        <f>IFERROR((Indata!L39*Modellvärden!L$7)+Modellvärden!L$6,"")</f>
        <v>24.697100000000006</v>
      </c>
      <c r="M39" t="s">
        <v>195</v>
      </c>
      <c r="N39" s="47">
        <f>IF(K39="",(B39*Modellvärden!B$11)+(C39*Modellvärden!C$11)+(D39*Modellvärden!D$11)+(E39*Modellvärden!E$11)+(F39*Modellvärden!F$11)+(G39*Modellvärden!G$11), (B39*Modellvärden!B$4)+(C39*Modellvärden!C$4)+(D39*Modellvärden!D$4)+(E39*Modellvärden!E$4)+(F39*Modellvärden!F$4)+(G39*Modellvärden!G$4)+(H39*Modellvärden!H$4)+(I39*Modellvärden!I$4)+(J39*Modellvärden!J$4)+(K39*Modellvärden!K$4)+(L39*Modellvärden!L$4))</f>
        <v>25.533214342281624</v>
      </c>
      <c r="O39" s="47">
        <f>IF(K39="",(B39*Modellvärden!B$12)+(C39*Modellvärden!C$12)+(D39*Modellvärden!D$12)+(E39*Modellvärden!E$12)+(F39*Modellvärden!F$12)+(G39*Modellvärden!G$12),(B39*Modellvärden!B$5)+(C39*Modellvärden!C$5)+(D39*Modellvärden!D$5)+(E39*Modellvärden!E$5)+(F39*Modellvärden!F$5)+(G39*Modellvärden!G$5)+(H39*Modellvärden!H$5)+(I39*Modellvärden!I$5)+(J39*Modellvärden!J$5)
+(K39*Modellvärden!K$5)+(L39*Modellvärden!L$5))</f>
        <v>25.317094120629328</v>
      </c>
      <c r="P39" s="47">
        <f>(_xlfn.XLOOKUP(M39,Regressionsresultat!$B$53:$B$61,Modellvärden!$B$21:$B$29)*Modellvärden!$B$18)</f>
        <v>33.151530705965484</v>
      </c>
      <c r="Q39" s="47">
        <f t="shared" si="0"/>
        <v>28.000613056292149</v>
      </c>
      <c r="R39" s="47"/>
    </row>
    <row r="40" spans="1:18" ht="17.25">
      <c r="A40" s="9" t="s">
        <v>222</v>
      </c>
      <c r="B40" s="10">
        <f>IFERROR((Indata!B40*Modellvärden!B$7)+Modellvärden!B$6,"")</f>
        <v>32.173019000000004</v>
      </c>
      <c r="C40" s="10">
        <f>IFERROR((Indata!C40*Modellvärden!C$7)+Modellvärden!C$6,"")</f>
        <v>30.306664699999999</v>
      </c>
      <c r="D40" s="10">
        <f>IFERROR((Indata!D40*Modellvärden!D$7)+Modellvärden!D$6,"")</f>
        <v>27.2865</v>
      </c>
      <c r="E40" s="10">
        <f>IFERROR((Indata!E40*Modellvärden!E$7)+Modellvärden!E$6,"")</f>
        <v>29.318795999999999</v>
      </c>
      <c r="F40" s="10">
        <f>IFERROR((Indata!F40*Modellvärden!F$7)+Modellvärden!F$6,"")</f>
        <v>35.48787610619469</v>
      </c>
      <c r="G40" s="10">
        <f>IFERROR((Indata!G40*Modellvärden!G$7)+Modellvärden!G$6,"")</f>
        <v>34.119399999999999</v>
      </c>
      <c r="H40" s="10">
        <f>IFERROR((Indata!H40*Modellvärden!H$7)+Modellvärden!H$6,"")</f>
        <v>36.223600000000005</v>
      </c>
      <c r="I40" s="10">
        <f>IFERROR((Indata!I40*Modellvärden!I$7)+Modellvärden!I$6,"")</f>
        <v>21.122399999999999</v>
      </c>
      <c r="J40" s="10">
        <f>IFERROR((Indata!J40*Modellvärden!J$7)+Modellvärden!J$6,"")</f>
        <v>19.452400000000004</v>
      </c>
      <c r="K40" s="10">
        <f>IFERROR((Indata!K40*Modellvärden!K$7)+Modellvärden!K$6,"")</f>
        <v>37.711999999999989</v>
      </c>
      <c r="L40" s="10">
        <f>IFERROR((Indata!L40*Modellvärden!L$7)+Modellvärden!L$6,"")</f>
        <v>31.588400000000007</v>
      </c>
      <c r="M40" t="s">
        <v>195</v>
      </c>
      <c r="N40" s="47">
        <f>IF(K40="",(B40*Modellvärden!B$11)+(C40*Modellvärden!C$11)+(D40*Modellvärden!D$11)+(E40*Modellvärden!E$11)+(F40*Modellvärden!F$11)+(G40*Modellvärden!G$11), (B40*Modellvärden!B$4)+(C40*Modellvärden!C$4)+(D40*Modellvärden!D$4)+(E40*Modellvärden!E$4)+(F40*Modellvärden!F$4)+(G40*Modellvärden!G$4)+(H40*Modellvärden!H$4)+(I40*Modellvärden!I$4)+(J40*Modellvärden!J$4)+(K40*Modellvärden!K$4)+(L40*Modellvärden!L$4))</f>
        <v>30.249014549439678</v>
      </c>
      <c r="O40" s="47">
        <f>IF(K40="",(B40*Modellvärden!B$12)+(C40*Modellvärden!C$12)+(D40*Modellvärden!D$12)+(E40*Modellvärden!E$12)+(F40*Modellvärden!F$12)+(G40*Modellvärden!G$12),(B40*Modellvärden!B$5)+(C40*Modellvärden!C$5)+(D40*Modellvärden!D$5)+(E40*Modellvärden!E$5)+(F40*Modellvärden!F$5)+(G40*Modellvärden!G$5)+(H40*Modellvärden!H$5)+(I40*Modellvärden!I$5)+(J40*Modellvärden!J$5)
+(K40*Modellvärden!K$5)+(L40*Modellvärden!L$5))</f>
        <v>29.984960819519639</v>
      </c>
      <c r="P40" s="47">
        <f>(_xlfn.XLOOKUP(M40,Regressionsresultat!$B$53:$B$61,Modellvärden!$B$21:$B$29)*Modellvärden!$B$18)</f>
        <v>33.151530705965484</v>
      </c>
      <c r="Q40" s="47">
        <f t="shared" si="0"/>
        <v>31.128502024974935</v>
      </c>
      <c r="R40" s="47"/>
    </row>
    <row r="41" spans="1:18" ht="17.25">
      <c r="A41" s="9" t="s">
        <v>303</v>
      </c>
      <c r="B41" s="10">
        <f>IFERROR((Indata!B41*Modellvärden!B$7)+Modellvärden!B$6,"")</f>
        <v>30.871964500000004</v>
      </c>
      <c r="C41" s="10">
        <f>IFERROR((Indata!C41*Modellvärden!C$7)+Modellvärden!C$6,"")</f>
        <v>33.226373899999999</v>
      </c>
      <c r="D41" s="10">
        <f>IFERROR((Indata!D41*Modellvärden!D$7)+Modellvärden!D$6,"")</f>
        <v>27.235400000000002</v>
      </c>
      <c r="E41" s="10">
        <f>IFERROR((Indata!E41*Modellvärden!E$7)+Modellvärden!E$6,"")</f>
        <v>29.928404999999998</v>
      </c>
      <c r="F41" s="10">
        <f>IFERROR((Indata!F41*Modellvärden!F$7)+Modellvärden!F$6,"")</f>
        <v>31.515847678664581</v>
      </c>
      <c r="G41" s="10">
        <f>IFERROR((Indata!G41*Modellvärden!G$7)+Modellvärden!G$6,"")</f>
        <v>30.465399999999999</v>
      </c>
      <c r="H41" s="10" t="str">
        <f>IFERROR((Indata!H41*Modellvärden!H$7)+Modellvärden!H$6,"")</f>
        <v/>
      </c>
      <c r="I41" s="10" t="str">
        <f>IFERROR((Indata!I41*Modellvärden!I$7)+Modellvärden!I$6,"")</f>
        <v/>
      </c>
      <c r="J41" s="10" t="str">
        <f>IFERROR((Indata!J41*Modellvärden!J$7)+Modellvärden!J$6,"")</f>
        <v/>
      </c>
      <c r="K41" s="10" t="str">
        <f>IFERROR((Indata!K41*Modellvärden!K$7)+Modellvärden!K$6,"")</f>
        <v/>
      </c>
      <c r="L41" s="10" t="str">
        <f>IFERROR((Indata!L41*Modellvärden!L$7)+Modellvärden!L$6,"")</f>
        <v/>
      </c>
      <c r="M41" t="s">
        <v>171</v>
      </c>
      <c r="N41" s="47">
        <f>IF(K41="",(B41*Modellvärden!B$11)+(C41*Modellvärden!C$11)+(D41*Modellvärden!D$11)+(E41*Modellvärden!E$11)+(F41*Modellvärden!F$11)+(G41*Modellvärden!G$11), (B41*Modellvärden!B$4)+(C41*Modellvärden!C$4)+(D41*Modellvärden!D$4)+(E41*Modellvärden!E$4)+(F41*Modellvärden!F$4)+(G41*Modellvärden!G$4)+(H41*Modellvärden!H$4)+(I41*Modellvärden!I$4)+(J41*Modellvärden!J$4)+(K41*Modellvärden!K$4)+(L41*Modellvärden!L$4))</f>
        <v>30.744481960610578</v>
      </c>
      <c r="O41" s="47">
        <f>IF(K41="",(B41*Modellvärden!B$12)+(C41*Modellvärden!C$12)+(D41*Modellvärden!D$12)+(E41*Modellvärden!E$12)+(F41*Modellvärden!F$12)+(G41*Modellvärden!G$12),(B41*Modellvärden!B$5)+(C41*Modellvärden!C$5)+(D41*Modellvärden!D$5)+(E41*Modellvärden!E$5)+(F41*Modellvärden!F$5)+(G41*Modellvärden!G$5)+(H41*Modellvärden!H$5)+(I41*Modellvärden!I$5)+(J41*Modellvärden!J$5)
+(K41*Modellvärden!K$5)+(L41*Modellvärden!L$5))</f>
        <v>30.987010184262139</v>
      </c>
      <c r="P41" s="47">
        <f>(_xlfn.XLOOKUP(M41,Regressionsresultat!$B$53:$B$61,Modellvärden!$B$21:$B$29)*Modellvärden!$B$18)</f>
        <v>29.156866757766061</v>
      </c>
      <c r="Q41" s="47">
        <f t="shared" si="0"/>
        <v>30.296119634212925</v>
      </c>
      <c r="R41" s="47"/>
    </row>
    <row r="42" spans="1:18" ht="17.25">
      <c r="A42" s="9" t="s">
        <v>184</v>
      </c>
      <c r="B42" s="10">
        <f>IFERROR((Indata!B42*Modellvärden!B$7)+Modellvärden!B$6,"")</f>
        <v>30.970529000000003</v>
      </c>
      <c r="C42" s="10">
        <f>IFERROR((Indata!C42*Modellvärden!C$7)+Modellvärden!C$6,"")</f>
        <v>32.032948399999995</v>
      </c>
      <c r="D42" s="10">
        <f>IFERROR((Indata!D42*Modellvärden!D$7)+Modellvärden!D$6,"")</f>
        <v>27.162600000000001</v>
      </c>
      <c r="E42" s="10">
        <f>IFERROR((Indata!E42*Modellvärden!E$7)+Modellvärden!E$6,"")</f>
        <v>29.504981999999998</v>
      </c>
      <c r="F42" s="10">
        <f>IFERROR((Indata!F42*Modellvärden!F$7)+Modellvärden!F$6,"")</f>
        <v>30.219428303655107</v>
      </c>
      <c r="G42" s="10">
        <f>IFERROR((Indata!G42*Modellvärden!G$7)+Modellvärden!G$6,"")</f>
        <v>24.984400000000001</v>
      </c>
      <c r="H42" s="10">
        <f>IFERROR((Indata!H42*Modellvärden!H$7)+Modellvärden!H$6,"")</f>
        <v>30.593200000000003</v>
      </c>
      <c r="I42" s="10">
        <f>IFERROR((Indata!I42*Modellvärden!I$7)+Modellvärden!I$6,"")</f>
        <v>32.044799999999995</v>
      </c>
      <c r="J42" s="10">
        <f>IFERROR((Indata!J42*Modellvärden!J$7)+Modellvärden!J$6,"")</f>
        <v>28.339599999999997</v>
      </c>
      <c r="K42" s="10">
        <f>IFERROR((Indata!K42*Modellvärden!K$7)+Modellvärden!K$6,"")</f>
        <v>29.18399999999999</v>
      </c>
      <c r="L42" s="10">
        <f>IFERROR((Indata!L42*Modellvärden!L$7)+Modellvärden!L$6,"")</f>
        <v>30.528199999999998</v>
      </c>
      <c r="M42" t="s">
        <v>171</v>
      </c>
      <c r="N42" s="47">
        <f>IF(K42="",(B42*Modellvärden!B$11)+(C42*Modellvärden!C$11)+(D42*Modellvärden!D$11)+(E42*Modellvärden!E$11)+(F42*Modellvärden!F$11)+(G42*Modellvärden!G$11), (B42*Modellvärden!B$4)+(C42*Modellvärden!C$4)+(D42*Modellvärden!D$4)+(E42*Modellvärden!E$4)+(F42*Modellvärden!F$4)+(G42*Modellvärden!G$4)+(H42*Modellvärden!H$4)+(I42*Modellvärden!I$4)+(J42*Modellvärden!J$4)+(K42*Modellvärden!K$4)+(L42*Modellvärden!L$4))</f>
        <v>29.756482016973145</v>
      </c>
      <c r="O42" s="47">
        <f>IF(K42="",(B42*Modellvärden!B$12)+(C42*Modellvärden!C$12)+(D42*Modellvärden!D$12)+(E42*Modellvärden!E$12)+(F42*Modellvärden!F$12)+(G42*Modellvärden!G$12),(B42*Modellvärden!B$5)+(C42*Modellvärden!C$5)+(D42*Modellvärden!D$5)+(E42*Modellvärden!E$5)+(F42*Modellvärden!F$5)+(G42*Modellvärden!G$5)+(H42*Modellvärden!H$5)+(I42*Modellvärden!I$5)+(J42*Modellvärden!J$5)
+(K42*Modellvärden!K$5)+(L42*Modellvärden!L$5))</f>
        <v>29.977990946505528</v>
      </c>
      <c r="P42" s="47">
        <f>(_xlfn.XLOOKUP(M42,Regressionsresultat!$B$53:$B$61,Modellvärden!$B$21:$B$29)*Modellvärden!$B$18)</f>
        <v>29.156866757766061</v>
      </c>
      <c r="Q42" s="47">
        <f t="shared" si="0"/>
        <v>29.630446573748245</v>
      </c>
      <c r="R42" s="47"/>
    </row>
    <row r="43" spans="1:18" ht="17.25">
      <c r="A43" s="9" t="s">
        <v>186</v>
      </c>
      <c r="B43" s="10">
        <f>IFERROR((Indata!B43*Modellvärden!B$7)+Modellvärden!B$6,"")</f>
        <v>29.428232500000004</v>
      </c>
      <c r="C43" s="10">
        <f>IFERROR((Indata!C43*Modellvärden!C$7)+Modellvärden!C$6,"")</f>
        <v>34.336220599999997</v>
      </c>
      <c r="D43" s="10">
        <f>IFERROR((Indata!D43*Modellvärden!D$7)+Modellvärden!D$6,"")</f>
        <v>27.145100000000003</v>
      </c>
      <c r="E43" s="10">
        <f>IFERROR((Indata!E43*Modellvärden!E$7)+Modellvärden!E$6,"")</f>
        <v>30.541709999999998</v>
      </c>
      <c r="F43" s="10">
        <f>IFERROR((Indata!F43*Modellvärden!F$7)+Modellvärden!F$6,"")</f>
        <v>33.049146382805617</v>
      </c>
      <c r="G43" s="10">
        <f>IFERROR((Indata!G43*Modellvärden!G$7)+Modellvärden!G$6,"")</f>
        <v>35.267800000000001</v>
      </c>
      <c r="H43" s="10">
        <f>IFERROR((Indata!H43*Modellvärden!H$7)+Modellvärden!H$6,"")</f>
        <v>26.584600000000002</v>
      </c>
      <c r="I43" s="10">
        <f>IFERROR((Indata!I43*Modellvärden!I$7)+Modellvärden!I$6,"")</f>
        <v>28.481700000000004</v>
      </c>
      <c r="J43" s="10">
        <f>IFERROR((Indata!J43*Modellvärden!J$7)+Modellvärden!J$6,"")</f>
        <v>30.529199999999996</v>
      </c>
      <c r="K43" s="10">
        <f>IFERROR((Indata!K43*Modellvärden!K$7)+Modellvärden!K$6,"")</f>
        <v>27.727999999999994</v>
      </c>
      <c r="L43" s="10">
        <f>IFERROR((Indata!L43*Modellvärden!L$7)+Modellvärden!L$6,"")</f>
        <v>26.905849999999987</v>
      </c>
      <c r="M43" t="s">
        <v>171</v>
      </c>
      <c r="N43" s="47">
        <f>IF(K43="",(B43*Modellvärden!B$11)+(C43*Modellvärden!C$11)+(D43*Modellvärden!D$11)+(E43*Modellvärden!E$11)+(F43*Modellvärden!F$11)+(G43*Modellvärden!G$11), (B43*Modellvärden!B$4)+(C43*Modellvärden!C$4)+(D43*Modellvärden!D$4)+(E43*Modellvärden!E$4)+(F43*Modellvärden!F$4)+(G43*Modellvärden!G$4)+(H43*Modellvärden!H$4)+(I43*Modellvärden!I$4)+(J43*Modellvärden!J$4)+(K43*Modellvärden!K$4)+(L43*Modellvärden!L$4))</f>
        <v>29.951795239340562</v>
      </c>
      <c r="O43" s="47">
        <f>IF(K43="",(B43*Modellvärden!B$12)+(C43*Modellvärden!C$12)+(D43*Modellvärden!D$12)+(E43*Modellvärden!E$12)+(F43*Modellvärden!F$12)+(G43*Modellvärden!G$12),(B43*Modellvärden!B$5)+(C43*Modellvärden!C$5)+(D43*Modellvärden!D$5)+(E43*Modellvärden!E$5)+(F43*Modellvärden!F$5)+(G43*Modellvärden!G$5)+(H43*Modellvärden!H$5)+(I43*Modellvärden!I$5)+(J43*Modellvärden!J$5)
+(K43*Modellvärden!K$5)+(L43*Modellvärden!L$5))</f>
        <v>29.881302246127969</v>
      </c>
      <c r="P43" s="47">
        <f>(_xlfn.XLOOKUP(M43,Regressionsresultat!$B$53:$B$61,Modellvärden!$B$21:$B$29)*Modellvärden!$B$18)</f>
        <v>29.156866757766061</v>
      </c>
      <c r="Q43" s="47">
        <f t="shared" si="0"/>
        <v>29.663321414411531</v>
      </c>
      <c r="R43" s="47"/>
    </row>
    <row r="44" spans="1:18" ht="17.25">
      <c r="A44" s="9" t="s">
        <v>325</v>
      </c>
      <c r="B44" s="10">
        <f>IFERROR((Indata!B44*Modellvärden!B$7)+Modellvärden!B$6,"")</f>
        <v>30.212253500000003</v>
      </c>
      <c r="C44" s="10">
        <f>IFERROR((Indata!C44*Modellvärden!C$7)+Modellvärden!C$6,"")</f>
        <v>30.044310499999998</v>
      </c>
      <c r="D44" s="10">
        <f>IFERROR((Indata!D44*Modellvärden!D$7)+Modellvärden!D$6,"")</f>
        <v>26.9876</v>
      </c>
      <c r="E44" s="10">
        <f>IFERROR((Indata!E44*Modellvärden!E$7)+Modellvärden!E$6,"")</f>
        <v>29.022884999999999</v>
      </c>
      <c r="F44" s="10">
        <f>IFERROR((Indata!F44*Modellvärden!F$7)+Modellvärden!F$6,"")</f>
        <v>31.975251291686238</v>
      </c>
      <c r="G44" s="10">
        <f>IFERROR((Indata!G44*Modellvärden!G$7)+Modellvärden!G$6,"")</f>
        <v>24.357999999999997</v>
      </c>
      <c r="H44" s="10" t="str">
        <f>IFERROR((Indata!H44*Modellvärden!H$7)+Modellvärden!H$6,"")</f>
        <v/>
      </c>
      <c r="I44" s="10" t="str">
        <f>IFERROR((Indata!I44*Modellvärden!I$7)+Modellvärden!I$6,"")</f>
        <v/>
      </c>
      <c r="J44" s="10" t="str">
        <f>IFERROR((Indata!J44*Modellvärden!J$7)+Modellvärden!J$6,"")</f>
        <v/>
      </c>
      <c r="K44" s="10" t="str">
        <f>IFERROR((Indata!K44*Modellvärden!K$7)+Modellvärden!K$6,"")</f>
        <v/>
      </c>
      <c r="L44" s="10" t="str">
        <f>IFERROR((Indata!L44*Modellvärden!L$7)+Modellvärden!L$6,"")</f>
        <v/>
      </c>
      <c r="M44" t="s">
        <v>229</v>
      </c>
      <c r="N44" s="47">
        <f>IF(K44="",(B44*Modellvärden!B$11)+(C44*Modellvärden!C$11)+(D44*Modellvärden!D$11)+(E44*Modellvärden!E$11)+(F44*Modellvärden!F$11)+(G44*Modellvärden!G$11), (B44*Modellvärden!B$4)+(C44*Modellvärden!C$4)+(D44*Modellvärden!D$4)+(E44*Modellvärden!E$4)+(F44*Modellvärden!F$4)+(G44*Modellvärden!G$4)+(H44*Modellvärden!H$4)+(I44*Modellvärden!I$4)+(J44*Modellvärden!J$4)+(K44*Modellvärden!K$4)+(L44*Modellvärden!L$4))</f>
        <v>28.83081931899968</v>
      </c>
      <c r="O44" s="47">
        <f>IF(K44="",(B44*Modellvärden!B$12)+(C44*Modellvärden!C$12)+(D44*Modellvärden!D$12)+(E44*Modellvärden!E$12)+(F44*Modellvärden!F$12)+(G44*Modellvärden!G$12),(B44*Modellvärden!B$5)+(C44*Modellvärden!C$5)+(D44*Modellvärden!D$5)+(E44*Modellvärden!E$5)+(F44*Modellvärden!F$5)+(G44*Modellvärden!G$5)+(H44*Modellvärden!H$5)+(I44*Modellvärden!I$5)+(J44*Modellvärden!J$5)
+(K44*Modellvärden!K$5)+(L44*Modellvärden!L$5))</f>
        <v>28.986307981762653</v>
      </c>
      <c r="P44" s="47">
        <f>(_xlfn.XLOOKUP(M44,Regressionsresultat!$B$53:$B$61,Modellvärden!$B$21:$B$29)*Modellvärden!$B$18)</f>
        <v>20.165998647610348</v>
      </c>
      <c r="Q44" s="47">
        <f t="shared" si="0"/>
        <v>25.994375316124231</v>
      </c>
      <c r="R44" s="47"/>
    </row>
    <row r="45" spans="1:18" ht="17.25">
      <c r="A45" s="9" t="s">
        <v>291</v>
      </c>
      <c r="B45" s="10">
        <f>IFERROR((Indata!B45*Modellvärden!B$7)+Modellvärden!B$6,"")</f>
        <v>30.954362500000002</v>
      </c>
      <c r="C45" s="10">
        <f>IFERROR((Indata!C45*Modellvärden!C$7)+Modellvärden!C$6,"")</f>
        <v>31.048990099999997</v>
      </c>
      <c r="D45" s="10">
        <f>IFERROR((Indata!D45*Modellvärden!D$7)+Modellvärden!D$6,"")</f>
        <v>27.084900000000001</v>
      </c>
      <c r="E45" s="10">
        <f>IFERROR((Indata!E45*Modellvärden!E$7)+Modellvärden!E$6,"")</f>
        <v>29.570816999999998</v>
      </c>
      <c r="F45" s="10">
        <f>IFERROR((Indata!F45*Modellvärden!F$7)+Modellvärden!F$6,"")</f>
        <v>33.072114302635477</v>
      </c>
      <c r="G45" s="10">
        <f>IFERROR((Indata!G45*Modellvärden!G$7)+Modellvärden!G$6,"")</f>
        <v>32.71</v>
      </c>
      <c r="H45" s="10" t="str">
        <f>IFERROR((Indata!H45*Modellvärden!H$7)+Modellvärden!H$6,"")</f>
        <v/>
      </c>
      <c r="I45" s="10" t="str">
        <f>IFERROR((Indata!I45*Modellvärden!I$7)+Modellvärden!I$6,"")</f>
        <v/>
      </c>
      <c r="J45" s="10" t="str">
        <f>IFERROR((Indata!J45*Modellvärden!J$7)+Modellvärden!J$6,"")</f>
        <v/>
      </c>
      <c r="K45" s="10" t="str">
        <f>IFERROR((Indata!K45*Modellvärden!K$7)+Modellvärden!K$6,"")</f>
        <v/>
      </c>
      <c r="L45" s="10" t="str">
        <f>IFERROR((Indata!L45*Modellvärden!L$7)+Modellvärden!L$6,"")</f>
        <v/>
      </c>
      <c r="M45" t="s">
        <v>155</v>
      </c>
      <c r="N45" s="47">
        <f>IF(K45="",(B45*Modellvärden!B$11)+(C45*Modellvärden!C$11)+(D45*Modellvärden!D$11)+(E45*Modellvärden!E$11)+(F45*Modellvärden!F$11)+(G45*Modellvärden!G$11), (B45*Modellvärden!B$4)+(C45*Modellvärden!C$4)+(D45*Modellvärden!D$4)+(E45*Modellvärden!E$4)+(F45*Modellvärden!F$4)+(G45*Modellvärden!G$4)+(H45*Modellvärden!H$4)+(I45*Modellvärden!I$4)+(J45*Modellvärden!J$4)+(K45*Modellvärden!K$4)+(L45*Modellvärden!L$4))</f>
        <v>30.73700819222303</v>
      </c>
      <c r="O45" s="47">
        <f>IF(K45="",(B45*Modellvärden!B$12)+(C45*Modellvärden!C$12)+(D45*Modellvärden!D$12)+(E45*Modellvärden!E$12)+(F45*Modellvärden!F$12)+(G45*Modellvärden!G$12),(B45*Modellvärden!B$5)+(C45*Modellvärden!C$5)+(D45*Modellvärden!D$5)+(E45*Modellvärden!E$5)+(F45*Modellvärden!F$5)+(G45*Modellvärden!G$5)+(H45*Modellvärden!H$5)+(I45*Modellvärden!I$5)+(J45*Modellvärden!J$5)
+(K45*Modellvärden!K$5)+(L45*Modellvärden!L$5))</f>
        <v>30.614172717174412</v>
      </c>
      <c r="P45" s="47">
        <f>(_xlfn.XLOOKUP(M45,Regressionsresultat!$B$53:$B$61,Modellvärden!$B$21:$B$29)*Modellvärden!$B$18)</f>
        <v>32.997385452191033</v>
      </c>
      <c r="Q45" s="47">
        <f t="shared" si="0"/>
        <v>31.44952212052949</v>
      </c>
      <c r="R45" s="47"/>
    </row>
    <row r="46" spans="1:18" ht="17.25">
      <c r="A46" s="9" t="s">
        <v>196</v>
      </c>
      <c r="B46" s="10">
        <f>IFERROR((Indata!B46*Modellvärden!B$7)+Modellvärden!B$6,"")</f>
        <v>31.476464500000002</v>
      </c>
      <c r="C46" s="10">
        <f>IFERROR((Indata!C46*Modellvärden!C$7)+Modellvärden!C$6,"")</f>
        <v>30.542228599999998</v>
      </c>
      <c r="D46" s="10">
        <f>IFERROR((Indata!D46*Modellvärden!D$7)+Modellvärden!D$6,"")</f>
        <v>27.0989</v>
      </c>
      <c r="E46" s="10">
        <f>IFERROR((Indata!E46*Modellvärden!E$7)+Modellvärden!E$6,"")</f>
        <v>29.230091999999999</v>
      </c>
      <c r="F46" s="10">
        <f>IFERROR((Indata!F46*Modellvärden!F$7)+Modellvärden!F$6,"")</f>
        <v>30.308403041825095</v>
      </c>
      <c r="G46" s="10">
        <f>IFERROR((Indata!G46*Modellvärden!G$7)+Modellvärden!G$6,"")</f>
        <v>37.355800000000002</v>
      </c>
      <c r="H46" s="10">
        <f>IFERROR((Indata!H46*Modellvärden!H$7)+Modellvärden!H$6,"")</f>
        <v>33.4084</v>
      </c>
      <c r="I46" s="10">
        <f>IFERROR((Indata!I46*Modellvärden!I$7)+Modellvärden!I$6,"")</f>
        <v>30.912600000000001</v>
      </c>
      <c r="J46" s="10">
        <f>IFERROR((Indata!J46*Modellvärden!J$7)+Modellvärden!J$6,"")</f>
        <v>26.085599999999999</v>
      </c>
      <c r="K46" s="10">
        <f>IFERROR((Indata!K46*Modellvärden!K$7)+Modellvärden!K$6,"")</f>
        <v>29.859999999999992</v>
      </c>
      <c r="L46" s="10">
        <f>IFERROR((Indata!L46*Modellvärden!L$7)+Modellvärden!L$6,"")</f>
        <v>35.652500000000003</v>
      </c>
      <c r="M46" t="s">
        <v>195</v>
      </c>
      <c r="N46" s="47">
        <f>IF(K46="",(B46*Modellvärden!B$11)+(C46*Modellvärden!C$11)+(D46*Modellvärden!D$11)+(E46*Modellvärden!E$11)+(F46*Modellvärden!F$11)+(G46*Modellvärden!G$11), (B46*Modellvärden!B$4)+(C46*Modellvärden!C$4)+(D46*Modellvärden!D$4)+(E46*Modellvärden!E$4)+(F46*Modellvärden!F$4)+(G46*Modellvärden!G$4)+(H46*Modellvärden!H$4)+(I46*Modellvärden!I$4)+(J46*Modellvärden!J$4)+(K46*Modellvärden!K$4)+(L46*Modellvärden!L$4))</f>
        <v>31.069592021852259</v>
      </c>
      <c r="O46" s="47">
        <f>IF(K46="",(B46*Modellvärden!B$12)+(C46*Modellvärden!C$12)+(D46*Modellvärden!D$12)+(E46*Modellvärden!E$12)+(F46*Modellvärden!F$12)+(G46*Modellvärden!G$12),(B46*Modellvärden!B$5)+(C46*Modellvärden!C$5)+(D46*Modellvärden!D$5)+(E46*Modellvärden!E$5)+(F46*Modellvärden!F$5)+(G46*Modellvärden!G$5)+(H46*Modellvärden!H$5)+(I46*Modellvärden!I$5)+(J46*Modellvärden!J$5)
+(K46*Modellvärden!K$5)+(L46*Modellvärden!L$5))</f>
        <v>30.980781536001711</v>
      </c>
      <c r="P46" s="47">
        <f>(_xlfn.XLOOKUP(M46,Regressionsresultat!$B$53:$B$61,Modellvärden!$B$21:$B$29)*Modellvärden!$B$18)</f>
        <v>33.151530705965484</v>
      </c>
      <c r="Q46" s="47">
        <f t="shared" si="0"/>
        <v>31.733968087939818</v>
      </c>
      <c r="R46" s="47"/>
    </row>
    <row r="47" spans="1:18" ht="17.25">
      <c r="A47" s="9" t="s">
        <v>138</v>
      </c>
      <c r="B47" s="10">
        <f>IFERROR((Indata!B47*Modellvärden!B$7)+Modellvärden!B$6,"")</f>
        <v>32.0503365</v>
      </c>
      <c r="C47" s="10">
        <f>IFERROR((Indata!C47*Modellvärden!C$7)+Modellvärden!C$6,"")</f>
        <v>30.153812599999998</v>
      </c>
      <c r="D47" s="10">
        <f>IFERROR((Indata!D47*Modellvärden!D$7)+Modellvärden!D$6,"")</f>
        <v>27.173100000000002</v>
      </c>
      <c r="E47" s="10">
        <f>IFERROR((Indata!E47*Modellvärden!E$7)+Modellvärden!E$6,"")</f>
        <v>29.054531999999998</v>
      </c>
      <c r="F47" s="10">
        <f>IFERROR((Indata!F47*Modellvärden!F$7)+Modellvärden!F$6,"")</f>
        <v>23.803513513513515</v>
      </c>
      <c r="G47" s="10">
        <f>IFERROR((Indata!G47*Modellvärden!G$7)+Modellvärden!G$6,"")</f>
        <v>25.819600000000001</v>
      </c>
      <c r="H47" s="10">
        <f>IFERROR((Indata!H47*Modellvärden!H$7)+Modellvärden!H$6,"")</f>
        <v>26.43160000000001</v>
      </c>
      <c r="I47" s="10">
        <f>IFERROR((Indata!I47*Modellvärden!I$7)+Modellvärden!I$6,"")</f>
        <v>23.619900000000001</v>
      </c>
      <c r="J47" s="10">
        <f>IFERROR((Indata!J47*Modellvärden!J$7)+Modellvärden!J$6,"")</f>
        <v>27.663400000000003</v>
      </c>
      <c r="K47" s="10">
        <f>IFERROR((Indata!K47*Modellvärden!K$7)+Modellvärden!K$6,"")</f>
        <v>26.297999999999995</v>
      </c>
      <c r="L47" s="10">
        <f>IFERROR((Indata!L47*Modellvärden!L$7)+Modellvärden!L$6,"")</f>
        <v>24.785449999999997</v>
      </c>
      <c r="M47" t="s">
        <v>104</v>
      </c>
      <c r="N47" s="47">
        <f>IF(K47="",(B47*Modellvärden!B$11)+(C47*Modellvärden!C$11)+(D47*Modellvärden!D$11)+(E47*Modellvärden!E$11)+(F47*Modellvärden!F$11)+(G47*Modellvärden!G$11), (B47*Modellvärden!B$4)+(C47*Modellvärden!C$4)+(D47*Modellvärden!D$4)+(E47*Modellvärden!E$4)+(F47*Modellvärden!F$4)+(G47*Modellvärden!G$4)+(H47*Modellvärden!H$4)+(I47*Modellvärden!I$4)+(J47*Modellvärden!J$4)+(K47*Modellvärden!K$4)+(L47*Modellvärden!L$4))</f>
        <v>26.959730395344256</v>
      </c>
      <c r="O47" s="47">
        <f>IF(K47="",(B47*Modellvärden!B$12)+(C47*Modellvärden!C$12)+(D47*Modellvärden!D$12)+(E47*Modellvärden!E$12)+(F47*Modellvärden!F$12)+(G47*Modellvärden!G$12),(B47*Modellvärden!B$5)+(C47*Modellvärden!C$5)+(D47*Modellvärden!D$5)+(E47*Modellvärden!E$5)+(F47*Modellvärden!F$5)+(G47*Modellvärden!G$5)+(H47*Modellvärden!H$5)+(I47*Modellvärden!I$5)+(J47*Modellvärden!J$5)
+(K47*Modellvärden!K$5)+(L47*Modellvärden!L$5))</f>
        <v>26.974719834302388</v>
      </c>
      <c r="P47" s="47">
        <f>(_xlfn.XLOOKUP(M47,Regressionsresultat!$B$53:$B$61,Modellvärden!$B$21:$B$29)*Modellvärden!$B$18)</f>
        <v>23.722217719568764</v>
      </c>
      <c r="Q47" s="47">
        <f t="shared" si="0"/>
        <v>25.8855559830718</v>
      </c>
      <c r="R47" s="47"/>
    </row>
    <row r="48" spans="1:18" ht="17.25">
      <c r="A48" s="9" t="s">
        <v>316</v>
      </c>
      <c r="B48" s="10">
        <f>IFERROR((Indata!B48*Modellvärden!B$7)+Modellvärden!B$6,"")</f>
        <v>31.677127500000005</v>
      </c>
      <c r="C48" s="10">
        <f>IFERROR((Indata!C48*Modellvärden!C$7)+Modellvärden!C$6,"")</f>
        <v>29.714590399999999</v>
      </c>
      <c r="D48" s="10">
        <f>IFERROR((Indata!D48*Modellvärden!D$7)+Modellvärden!D$6,"")</f>
        <v>27.0184</v>
      </c>
      <c r="E48" s="10">
        <f>IFERROR((Indata!E48*Modellvärden!E$7)+Modellvärden!E$6,"")</f>
        <v>28.981766999999998</v>
      </c>
      <c r="F48" s="10">
        <f>IFERROR((Indata!F48*Modellvärden!F$7)+Modellvärden!F$6,"")</f>
        <v>27.436960437439691</v>
      </c>
      <c r="G48" s="10">
        <f>IFERROR((Indata!G48*Modellvärden!G$7)+Modellvärden!G$6,"")</f>
        <v>28.8994</v>
      </c>
      <c r="H48" s="10" t="str">
        <f>IFERROR((Indata!H48*Modellvärden!H$7)+Modellvärden!H$6,"")</f>
        <v/>
      </c>
      <c r="I48" s="10" t="str">
        <f>IFERROR((Indata!I48*Modellvärden!I$7)+Modellvärden!I$6,"")</f>
        <v/>
      </c>
      <c r="J48" s="10" t="str">
        <f>IFERROR((Indata!J48*Modellvärden!J$7)+Modellvärden!J$6,"")</f>
        <v/>
      </c>
      <c r="K48" s="10" t="str">
        <f>IFERROR((Indata!K48*Modellvärden!K$7)+Modellvärden!K$6,"")</f>
        <v/>
      </c>
      <c r="L48" s="10" t="str">
        <f>IFERROR((Indata!L48*Modellvärden!L$7)+Modellvärden!L$6,"")</f>
        <v/>
      </c>
      <c r="M48" t="s">
        <v>195</v>
      </c>
      <c r="N48" s="47">
        <f>IF(K48="",(B48*Modellvärden!B$11)+(C48*Modellvärden!C$11)+(D48*Modellvärden!D$11)+(E48*Modellvärden!E$11)+(F48*Modellvärden!F$11)+(G48*Modellvärden!G$11), (B48*Modellvärden!B$4)+(C48*Modellvärden!C$4)+(D48*Modellvärden!D$4)+(E48*Modellvärden!E$4)+(F48*Modellvärden!F$4)+(G48*Modellvärden!G$4)+(H48*Modellvärden!H$4)+(I48*Modellvärden!I$4)+(J48*Modellvärden!J$4)+(K48*Modellvärden!K$4)+(L48*Modellvärden!L$4))</f>
        <v>28.986087012743766</v>
      </c>
      <c r="O48" s="47">
        <f>IF(K48="",(B48*Modellvärden!B$12)+(C48*Modellvärden!C$12)+(D48*Modellvärden!D$12)+(E48*Modellvärden!E$12)+(F48*Modellvärden!F$12)+(G48*Modellvärden!G$12),(B48*Modellvärden!B$5)+(C48*Modellvärden!C$5)+(D48*Modellvärden!D$5)+(E48*Modellvärden!E$5)+(F48*Modellvärden!F$5)+(G48*Modellvärden!G$5)+(H48*Modellvärden!H$5)+(I48*Modellvärden!I$5)+(J48*Modellvärden!J$5)
+(K48*Modellvärden!K$5)+(L48*Modellvärden!L$5))</f>
        <v>28.995760579862452</v>
      </c>
      <c r="P48" s="47">
        <f>(_xlfn.XLOOKUP(M48,Regressionsresultat!$B$53:$B$61,Modellvärden!$B$21:$B$29)*Modellvärden!$B$18)</f>
        <v>33.151530705965484</v>
      </c>
      <c r="Q48" s="47">
        <f t="shared" si="0"/>
        <v>30.377792766190566</v>
      </c>
      <c r="R48" s="47"/>
    </row>
    <row r="49" spans="1:18" ht="17.25">
      <c r="A49" s="9" t="s">
        <v>146</v>
      </c>
      <c r="B49" s="10">
        <f>IFERROR((Indata!B49*Modellvärden!B$7)+Modellvärden!B$6,"")</f>
        <v>31.400793500000002</v>
      </c>
      <c r="C49" s="10">
        <f>IFERROR((Indata!C49*Modellvärden!C$7)+Modellvärden!C$6,"")</f>
        <v>30.060263299999999</v>
      </c>
      <c r="D49" s="10">
        <f>IFERROR((Indata!D49*Modellvärden!D$7)+Modellvärden!D$6,"")</f>
        <v>27.035900000000002</v>
      </c>
      <c r="E49" s="10">
        <f>IFERROR((Indata!E49*Modellvärden!E$7)+Modellvärden!E$6,"")</f>
        <v>29.033973</v>
      </c>
      <c r="F49" s="10">
        <f>IFERROR((Indata!F49*Modellvärden!F$7)+Modellvärden!F$6,"")</f>
        <v>25.298308605341248</v>
      </c>
      <c r="G49" s="10">
        <f>IFERROR((Indata!G49*Modellvärden!G$7)+Modellvärden!G$6,"")</f>
        <v>26.289400000000001</v>
      </c>
      <c r="H49" s="10">
        <f>IFERROR((Indata!H49*Modellvärden!H$7)+Modellvärden!H$6,"")</f>
        <v>20.005600000000001</v>
      </c>
      <c r="I49" s="10">
        <f>IFERROR((Indata!I49*Modellvärden!I$7)+Modellvärden!I$6,"")</f>
        <v>20.922600000000003</v>
      </c>
      <c r="J49" s="10">
        <f>IFERROR((Indata!J49*Modellvärden!J$7)+Modellvärden!J$6,"")</f>
        <v>20.611600000000003</v>
      </c>
      <c r="K49" s="10">
        <f>IFERROR((Indata!K49*Modellvärden!K$7)+Modellvärden!K$6,"")</f>
        <v>25.179999999999993</v>
      </c>
      <c r="L49" s="10">
        <f>IFERROR((Indata!L49*Modellvärden!L$7)+Modellvärden!L$6,"")</f>
        <v>24.167000000000002</v>
      </c>
      <c r="M49" t="s">
        <v>104</v>
      </c>
      <c r="N49" s="47">
        <f>IF(K49="",(B49*Modellvärden!B$11)+(C49*Modellvärden!C$11)+(D49*Modellvärden!D$11)+(E49*Modellvärden!E$11)+(F49*Modellvärden!F$11)+(G49*Modellvärden!G$11), (B49*Modellvärden!B$4)+(C49*Modellvärden!C$4)+(D49*Modellvärden!D$4)+(E49*Modellvärden!E$4)+(F49*Modellvärden!F$4)+(G49*Modellvärden!G$4)+(H49*Modellvärden!H$4)+(I49*Modellvärden!I$4)+(J49*Modellvärden!J$4)+(K49*Modellvärden!K$4)+(L49*Modellvärden!L$4))</f>
        <v>25.201081113136276</v>
      </c>
      <c r="O49" s="47">
        <f>IF(K49="",(B49*Modellvärden!B$12)+(C49*Modellvärden!C$12)+(D49*Modellvärden!D$12)+(E49*Modellvärden!E$12)+(F49*Modellvärden!F$12)+(G49*Modellvärden!G$12),(B49*Modellvärden!B$5)+(C49*Modellvärden!C$5)+(D49*Modellvärden!D$5)+(E49*Modellvärden!E$5)+(F49*Modellvärden!F$5)+(G49*Modellvärden!G$5)+(H49*Modellvärden!H$5)+(I49*Modellvärden!I$5)+(J49*Modellvärden!J$5)
+(K49*Modellvärden!K$5)+(L49*Modellvärden!L$5))</f>
        <v>25.01634656080239</v>
      </c>
      <c r="P49" s="47">
        <f>(_xlfn.XLOOKUP(M49,Regressionsresultat!$B$53:$B$61,Modellvärden!$B$21:$B$29)*Modellvärden!$B$18)</f>
        <v>23.722217719568764</v>
      </c>
      <c r="Q49" s="47">
        <f t="shared" si="0"/>
        <v>24.646548464502477</v>
      </c>
      <c r="R49" s="47"/>
    </row>
    <row r="50" spans="1:18" ht="17.25">
      <c r="A50" s="9" t="s">
        <v>228</v>
      </c>
      <c r="B50" s="10">
        <f>IFERROR((Indata!B50*Modellvärden!B$7)+Modellvärden!B$6,"")</f>
        <v>30.827650000000002</v>
      </c>
      <c r="C50" s="10">
        <f>IFERROR((Indata!C50*Modellvärden!C$7)+Modellvärden!C$6,"")</f>
        <v>31.706002699999999</v>
      </c>
      <c r="D50" s="10">
        <f>IFERROR((Indata!D50*Modellvärden!D$7)+Modellvärden!D$6,"")</f>
        <v>27.122</v>
      </c>
      <c r="E50" s="10">
        <f>IFERROR((Indata!E50*Modellvärden!E$7)+Modellvärden!E$6,"")</f>
        <v>29.748455999999997</v>
      </c>
      <c r="F50" s="10">
        <f>IFERROR((Indata!F50*Modellvärden!F$7)+Modellvärden!F$6,"")</f>
        <v>33.718958763573383</v>
      </c>
      <c r="G50" s="10">
        <f>IFERROR((Indata!G50*Modellvärden!G$7)+Modellvärden!G$6,"")</f>
        <v>31.666</v>
      </c>
      <c r="H50" s="10">
        <f>IFERROR((Indata!H50*Modellvärden!H$7)+Modellvärden!H$6,"")</f>
        <v>32.429200000000002</v>
      </c>
      <c r="I50" s="10">
        <f>IFERROR((Indata!I50*Modellvärden!I$7)+Modellvärden!I$6,"")</f>
        <v>35.974200000000003</v>
      </c>
      <c r="J50" s="10">
        <f>IFERROR((Indata!J50*Modellvärden!J$7)+Modellvärden!J$6,"")</f>
        <v>38.643599999999999</v>
      </c>
      <c r="K50" s="10">
        <f>IFERROR((Indata!K50*Modellvärden!K$7)+Modellvärden!K$6,"")</f>
        <v>30.899999999999991</v>
      </c>
      <c r="L50" s="10">
        <f>IFERROR((Indata!L50*Modellvärden!L$7)+Modellvärden!L$6,"")</f>
        <v>29.6447</v>
      </c>
      <c r="M50" t="s">
        <v>229</v>
      </c>
      <c r="N50" s="47">
        <f>IF(K50="",(B50*Modellvärden!B$11)+(C50*Modellvärden!C$11)+(D50*Modellvärden!D$11)+(E50*Modellvärden!E$11)+(F50*Modellvärden!F$11)+(G50*Modellvärden!G$11), (B50*Modellvärden!B$4)+(C50*Modellvärden!C$4)+(D50*Modellvärden!D$4)+(E50*Modellvärden!E$4)+(F50*Modellvärden!F$4)+(G50*Modellvärden!G$4)+(H50*Modellvärden!H$4)+(I50*Modellvärden!I$4)+(J50*Modellvärden!J$4)+(K50*Modellvärden!K$4)+(L50*Modellvärden!L$4))</f>
        <v>32.206643472627256</v>
      </c>
      <c r="O50" s="47">
        <f>IF(K50="",(B50*Modellvärden!B$12)+(C50*Modellvärden!C$12)+(D50*Modellvärden!D$12)+(E50*Modellvärden!E$12)+(F50*Modellvärden!F$12)+(G50*Modellvärden!G$12),(B50*Modellvärden!B$5)+(C50*Modellvärden!C$5)+(D50*Modellvärden!D$5)+(E50*Modellvärden!E$5)+(F50*Modellvärden!F$5)+(G50*Modellvärden!G$5)+(H50*Modellvärden!H$5)+(I50*Modellvärden!I$5)+(J50*Modellvärden!J$5)
+(K50*Modellvärden!K$5)+(L50*Modellvärden!L$5))</f>
        <v>32.307832004139527</v>
      </c>
      <c r="P50" s="47">
        <f>(_xlfn.XLOOKUP(M50,Regressionsresultat!$B$53:$B$61,Modellvärden!$B$21:$B$29)*Modellvärden!$B$18)</f>
        <v>20.165998647610348</v>
      </c>
      <c r="Q50" s="47">
        <f t="shared" si="0"/>
        <v>28.226824708125715</v>
      </c>
      <c r="R50" s="47"/>
    </row>
    <row r="51" spans="1:18" ht="17.25">
      <c r="A51" s="9" t="s">
        <v>108</v>
      </c>
      <c r="B51" s="10">
        <f>IFERROR((Indata!B51*Modellvärden!B$7)+Modellvärden!B$6,"")</f>
        <v>31.875326000000005</v>
      </c>
      <c r="C51" s="10">
        <f>IFERROR((Indata!C51*Modellvärden!C$7)+Modellvärden!C$6,"")</f>
        <v>30.1567604</v>
      </c>
      <c r="D51" s="10">
        <f>IFERROR((Indata!D51*Modellvärden!D$7)+Modellvärden!D$6,"")</f>
        <v>27.115000000000002</v>
      </c>
      <c r="E51" s="10">
        <f>IFERROR((Indata!E51*Modellvärden!E$7)+Modellvärden!E$6,"")</f>
        <v>29.074166999999999</v>
      </c>
      <c r="F51" s="10">
        <f>IFERROR((Indata!F51*Modellvärden!F$7)+Modellvärden!F$6,"")</f>
        <v>24.846076134699853</v>
      </c>
      <c r="G51" s="10">
        <f>IFERROR((Indata!G51*Modellvärden!G$7)+Modellvärden!G$6,"")</f>
        <v>34.536999999999999</v>
      </c>
      <c r="H51" s="10">
        <f>IFERROR((Indata!H51*Modellvärden!H$7)+Modellvärden!H$6,"")</f>
        <v>27.839200000000005</v>
      </c>
      <c r="I51" s="10">
        <f>IFERROR((Indata!I51*Modellvärden!I$7)+Modellvärden!I$6,"")</f>
        <v>25.851000000000003</v>
      </c>
      <c r="J51" s="10">
        <f>IFERROR((Indata!J51*Modellvärden!J$7)+Modellvärden!J$6,"")</f>
        <v>29.369999999999997</v>
      </c>
      <c r="K51" s="10">
        <f>IFERROR((Indata!K51*Modellvärden!K$7)+Modellvärden!K$6,"")</f>
        <v>32.407999999999994</v>
      </c>
      <c r="L51" s="10">
        <f>IFERROR((Indata!L51*Modellvärden!L$7)+Modellvärden!L$6,"")</f>
        <v>28.937900000000013</v>
      </c>
      <c r="M51" t="s">
        <v>104</v>
      </c>
      <c r="N51" s="47">
        <f>IF(K51="",(B51*Modellvärden!B$11)+(C51*Modellvärden!C$11)+(D51*Modellvärden!D$11)+(E51*Modellvärden!E$11)+(F51*Modellvärden!F$11)+(G51*Modellvärden!G$11), (B51*Modellvärden!B$4)+(C51*Modellvärden!C$4)+(D51*Modellvärden!D$4)+(E51*Modellvärden!E$4)+(F51*Modellvärden!F$4)+(G51*Modellvärden!G$4)+(H51*Modellvärden!H$4)+(I51*Modellvärden!I$4)+(J51*Modellvärden!J$4)+(K51*Modellvärden!K$4)+(L51*Modellvärden!L$4))</f>
        <v>29.230046334038253</v>
      </c>
      <c r="O51" s="47">
        <f>IF(K51="",(B51*Modellvärden!B$12)+(C51*Modellvärden!C$12)+(D51*Modellvärden!D$12)+(E51*Modellvärden!E$12)+(F51*Modellvärden!F$12)+(G51*Modellvärden!G$12),(B51*Modellvärden!B$5)+(C51*Modellvärden!C$5)+(D51*Modellvärden!D$5)+(E51*Modellvärden!E$5)+(F51*Modellvärden!F$5)+(G51*Modellvärden!G$5)+(H51*Modellvärden!H$5)+(I51*Modellvärden!I$5)+(J51*Modellvärden!J$5)
+(K51*Modellvärden!K$5)+(L51*Modellvärden!L$5))</f>
        <v>29.104596158867707</v>
      </c>
      <c r="P51" s="47">
        <f>(_xlfn.XLOOKUP(M51,Regressionsresultat!$B$53:$B$61,Modellvärden!$B$21:$B$29)*Modellvärden!$B$18)</f>
        <v>23.722217719568764</v>
      </c>
      <c r="Q51" s="47">
        <f t="shared" si="0"/>
        <v>27.352286737491571</v>
      </c>
      <c r="R51" s="47"/>
    </row>
    <row r="52" spans="1:18" ht="17.25">
      <c r="A52" s="9" t="s">
        <v>310</v>
      </c>
      <c r="B52" s="10">
        <f>IFERROR((Indata!B52*Modellvärden!B$7)+Modellvärden!B$6,"")</f>
        <v>31.938178500000003</v>
      </c>
      <c r="C52" s="10">
        <f>IFERROR((Indata!C52*Modellvärden!C$7)+Modellvärden!C$6,"")</f>
        <v>29.968274599999997</v>
      </c>
      <c r="D52" s="10">
        <f>IFERROR((Indata!D52*Modellvärden!D$7)+Modellvärden!D$6,"")</f>
        <v>27.099600000000002</v>
      </c>
      <c r="E52" s="10">
        <f>IFERROR((Indata!E52*Modellvärden!E$7)+Modellvärden!E$6,"")</f>
        <v>29.525540999999997</v>
      </c>
      <c r="F52" s="10">
        <f>IFERROR((Indata!F52*Modellvärden!F$7)+Modellvärden!F$6,"")</f>
        <v>39.450163086714397</v>
      </c>
      <c r="G52" s="10">
        <f>IFERROR((Indata!G52*Modellvärden!G$7)+Modellvärden!G$6,"")</f>
        <v>32.553399999999996</v>
      </c>
      <c r="H52" s="10" t="str">
        <f>IFERROR((Indata!H52*Modellvärden!H$7)+Modellvärden!H$6,"")</f>
        <v/>
      </c>
      <c r="I52" s="10" t="str">
        <f>IFERROR((Indata!I52*Modellvärden!I$7)+Modellvärden!I$6,"")</f>
        <v/>
      </c>
      <c r="J52" s="10" t="str">
        <f>IFERROR((Indata!J52*Modellvärden!J$7)+Modellvärden!J$6,"")</f>
        <v/>
      </c>
      <c r="K52" s="10" t="str">
        <f>IFERROR((Indata!K52*Modellvärden!K$7)+Modellvärden!K$6,"")</f>
        <v/>
      </c>
      <c r="L52" s="10" t="str">
        <f>IFERROR((Indata!L52*Modellvärden!L$7)+Modellvärden!L$6,"")</f>
        <v/>
      </c>
      <c r="M52" t="s">
        <v>195</v>
      </c>
      <c r="N52" s="47">
        <f>IF(K52="",(B52*Modellvärden!B$11)+(C52*Modellvärden!C$11)+(D52*Modellvärden!D$11)+(E52*Modellvärden!E$11)+(F52*Modellvärden!F$11)+(G52*Modellvärden!G$11), (B52*Modellvärden!B$4)+(C52*Modellvärden!C$4)+(D52*Modellvärden!D$4)+(E52*Modellvärden!E$4)+(F52*Modellvärden!F$4)+(G52*Modellvärden!G$4)+(H52*Modellvärden!H$4)+(I52*Modellvärden!I$4)+(J52*Modellvärden!J$4)+(K52*Modellvärden!K$4)+(L52*Modellvärden!L$4))</f>
        <v>31.52249525246906</v>
      </c>
      <c r="O52" s="47">
        <f>IF(K52="",(B52*Modellvärden!B$12)+(C52*Modellvärden!C$12)+(D52*Modellvärden!D$12)+(E52*Modellvärden!E$12)+(F52*Modellvärden!F$12)+(G52*Modellvärden!G$12),(B52*Modellvärden!B$5)+(C52*Modellvärden!C$5)+(D52*Modellvärden!D$5)+(E52*Modellvärden!E$5)+(F52*Modellvärden!F$5)+(G52*Modellvärden!G$5)+(H52*Modellvärden!H$5)+(I52*Modellvärden!I$5)+(J52*Modellvärden!J$5)
+(K52*Modellvärden!K$5)+(L52*Modellvärden!L$5))</f>
        <v>31.053863224155492</v>
      </c>
      <c r="P52" s="47">
        <f>(_xlfn.XLOOKUP(M52,Regressionsresultat!$B$53:$B$61,Modellvärden!$B$21:$B$29)*Modellvärden!$B$18)</f>
        <v>33.151530705965484</v>
      </c>
      <c r="Q52" s="47">
        <f t="shared" si="0"/>
        <v>31.909296394196677</v>
      </c>
      <c r="R52" s="47"/>
    </row>
    <row r="53" spans="1:18" ht="17.25">
      <c r="A53" s="9" t="s">
        <v>176</v>
      </c>
      <c r="B53" s="10">
        <f>IFERROR((Indata!B53*Modellvärden!B$7)+Modellvärden!B$6,"")</f>
        <v>27.731618000000005</v>
      </c>
      <c r="C53" s="10">
        <f>IFERROR((Indata!C53*Modellvärden!C$7)+Modellvärden!C$6,"")</f>
        <v>34.453699100000001</v>
      </c>
      <c r="D53" s="10">
        <f>IFERROR((Indata!D53*Modellvärden!D$7)+Modellvärden!D$6,"")</f>
        <v>27.076500000000003</v>
      </c>
      <c r="E53" s="10">
        <f>IFERROR((Indata!E53*Modellvärden!E$7)+Modellvärden!E$6,"")</f>
        <v>29.098191</v>
      </c>
      <c r="F53" s="10">
        <f>IFERROR((Indata!F53*Modellvärden!F$7)+Modellvärden!F$6,"")</f>
        <v>32.248377884550315</v>
      </c>
      <c r="G53" s="10">
        <f>IFERROR((Indata!G53*Modellvärden!G$7)+Modellvärden!G$6,"")</f>
        <v>36.155200000000001</v>
      </c>
      <c r="H53" s="10">
        <f>IFERROR((Indata!H53*Modellvärden!H$7)+Modellvärden!H$6,"")</f>
        <v>28.940800000000003</v>
      </c>
      <c r="I53" s="10">
        <f>IFERROR((Indata!I53*Modellvärden!I$7)+Modellvärden!I$6,"")</f>
        <v>24.052800000000001</v>
      </c>
      <c r="J53" s="10">
        <f>IFERROR((Indata!J53*Modellvärden!J$7)+Modellvärden!J$6,"")</f>
        <v>29.885199999999998</v>
      </c>
      <c r="K53" s="10">
        <f>IFERROR((Indata!K53*Modellvärden!K$7)+Modellvärden!K$6,"")</f>
        <v>24.503999999999991</v>
      </c>
      <c r="L53" s="10">
        <f>IFERROR((Indata!L53*Modellvärden!L$7)+Modellvärden!L$6,"")</f>
        <v>23.283500000000004</v>
      </c>
      <c r="M53" t="s">
        <v>171</v>
      </c>
      <c r="N53" s="47">
        <f>IF(K53="",(B53*Modellvärden!B$11)+(C53*Modellvärden!C$11)+(D53*Modellvärden!D$11)+(E53*Modellvärden!E$11)+(F53*Modellvärden!F$11)+(G53*Modellvärden!G$11), (B53*Modellvärden!B$4)+(C53*Modellvärden!C$4)+(D53*Modellvärden!D$4)+(E53*Modellvärden!E$4)+(F53*Modellvärden!F$4)+(G53*Modellvärden!G$4)+(H53*Modellvärden!H$4)+(I53*Modellvärden!I$4)+(J53*Modellvärden!J$4)+(K53*Modellvärden!K$4)+(L53*Modellvärden!L$4))</f>
        <v>28.806826333100901</v>
      </c>
      <c r="O53" s="47">
        <f>IF(K53="",(B53*Modellvärden!B$12)+(C53*Modellvärden!C$12)+(D53*Modellvärden!D$12)+(E53*Modellvärden!E$12)+(F53*Modellvärden!F$12)+(G53*Modellvärden!G$12),(B53*Modellvärden!B$5)+(C53*Modellvärden!C$5)+(D53*Modellvärden!D$5)+(E53*Modellvärden!E$5)+(F53*Modellvärden!F$5)+(G53*Modellvärden!G$5)+(H53*Modellvärden!H$5)+(I53*Modellvärden!I$5)+(J53*Modellvärden!J$5)
+(K53*Modellvärden!K$5)+(L53*Modellvärden!L$5))</f>
        <v>28.738283367070032</v>
      </c>
      <c r="P53" s="47">
        <f>(_xlfn.XLOOKUP(M53,Regressionsresultat!$B$53:$B$61,Modellvärden!$B$21:$B$29)*Modellvärden!$B$18)</f>
        <v>29.156866757766061</v>
      </c>
      <c r="Q53" s="47">
        <f t="shared" si="0"/>
        <v>28.90065881931233</v>
      </c>
      <c r="R53" s="47"/>
    </row>
    <row r="54" spans="1:18" ht="17.25">
      <c r="A54" s="9" t="s">
        <v>139</v>
      </c>
      <c r="B54" s="10">
        <f>IFERROR((Indata!B54*Modellvärden!B$7)+Modellvärden!B$6,"")</f>
        <v>31.991111000000004</v>
      </c>
      <c r="C54" s="10">
        <f>IFERROR((Indata!C54*Modellvärden!C$7)+Modellvärden!C$6,"")</f>
        <v>29.939403499999997</v>
      </c>
      <c r="D54" s="10">
        <f>IFERROR((Indata!D54*Modellvärden!D$7)+Modellvärden!D$6,"")</f>
        <v>27.104500000000002</v>
      </c>
      <c r="E54" s="10">
        <f>IFERROR((Indata!E54*Modellvärden!E$7)+Modellvärden!E$6,"")</f>
        <v>29.206760999999997</v>
      </c>
      <c r="F54" s="10">
        <f>IFERROR((Indata!F54*Modellvärden!F$7)+Modellvärden!F$6,"")</f>
        <v>31.673984181908057</v>
      </c>
      <c r="G54" s="10">
        <f>IFERROR((Indata!G54*Modellvärden!G$7)+Modellvärden!G$6,"")</f>
        <v>23.835999999999999</v>
      </c>
      <c r="H54" s="10">
        <f>IFERROR((Indata!H54*Modellvärden!H$7)+Modellvärden!H$6,"")</f>
        <v>22.392400000000002</v>
      </c>
      <c r="I54" s="10">
        <f>IFERROR((Indata!I54*Modellvärden!I$7)+Modellvärden!I$6,"")</f>
        <v>23.586600000000001</v>
      </c>
      <c r="J54" s="10">
        <f>IFERROR((Indata!J54*Modellvärden!J$7)+Modellvärden!J$6,"")</f>
        <v>28.532800000000002</v>
      </c>
      <c r="K54" s="10">
        <f>IFERROR((Indata!K54*Modellvärden!K$7)+Modellvärden!K$6,"")</f>
        <v>27.259999999999991</v>
      </c>
      <c r="L54" s="10">
        <f>IFERROR((Indata!L54*Modellvärden!L$7)+Modellvärden!L$6,"")</f>
        <v>25.403900000000021</v>
      </c>
      <c r="M54" t="s">
        <v>104</v>
      </c>
      <c r="N54" s="47">
        <f>IF(K54="",(B54*Modellvärden!B$11)+(C54*Modellvärden!C$11)+(D54*Modellvärden!D$11)+(E54*Modellvärden!E$11)+(F54*Modellvärden!F$11)+(G54*Modellvärden!G$11), (B54*Modellvärden!B$4)+(C54*Modellvärden!C$4)+(D54*Modellvärden!D$4)+(E54*Modellvärden!E$4)+(F54*Modellvärden!F$4)+(G54*Modellvärden!G$4)+(H54*Modellvärden!H$4)+(I54*Modellvärden!I$4)+(J54*Modellvärden!J$4)+(K54*Modellvärden!K$4)+(L54*Modellvärden!L$4))</f>
        <v>27.159508699112422</v>
      </c>
      <c r="O54" s="47">
        <f>IF(K54="",(B54*Modellvärden!B$12)+(C54*Modellvärden!C$12)+(D54*Modellvärden!D$12)+(E54*Modellvärden!E$12)+(F54*Modellvärden!F$12)+(G54*Modellvärden!G$12),(B54*Modellvärden!B$5)+(C54*Modellvärden!C$5)+(D54*Modellvärden!D$5)+(E54*Modellvärden!E$5)+(F54*Modellvärden!F$5)+(G54*Modellvärden!G$5)+(H54*Modellvärden!H$5)+(I54*Modellvärden!I$5)+(J54*Modellvärden!J$5)
+(K54*Modellvärden!K$5)+(L54*Modellvärden!L$5))</f>
        <v>26.999461984825338</v>
      </c>
      <c r="P54" s="47">
        <f>(_xlfn.XLOOKUP(M54,Regressionsresultat!$B$53:$B$61,Modellvärden!$B$21:$B$29)*Modellvärden!$B$18)</f>
        <v>23.722217719568764</v>
      </c>
      <c r="Q54" s="47">
        <f t="shared" si="0"/>
        <v>25.960396134502176</v>
      </c>
      <c r="R54" s="47"/>
    </row>
    <row r="55" spans="1:18" ht="17.25">
      <c r="A55" s="9" t="s">
        <v>135</v>
      </c>
      <c r="B55" s="10">
        <f>IFERROR((Indata!B55*Modellvärden!B$7)+Modellvärden!B$6,"")</f>
        <v>32.179792500000005</v>
      </c>
      <c r="C55" s="10">
        <f>IFERROR((Indata!C55*Modellvärden!C$7)+Modellvärden!C$6,"")</f>
        <v>29.639508199999998</v>
      </c>
      <c r="D55" s="10">
        <f>IFERROR((Indata!D55*Modellvärden!D$7)+Modellvärden!D$6,"")</f>
        <v>27.091900000000003</v>
      </c>
      <c r="E55" s="10">
        <f>IFERROR((Indata!E55*Modellvärden!E$7)+Modellvärden!E$6,"")</f>
        <v>29.004173999999999</v>
      </c>
      <c r="F55" s="10">
        <f>IFERROR((Indata!F55*Modellvärden!F$7)+Modellvärden!F$6,"")</f>
        <v>26.791898734177217</v>
      </c>
      <c r="G55" s="10">
        <f>IFERROR((Indata!G55*Modellvärden!G$7)+Modellvärden!G$6,"")</f>
        <v>23.418399999999998</v>
      </c>
      <c r="H55" s="10">
        <f>IFERROR((Indata!H55*Modellvärden!H$7)+Modellvärden!H$6,"")</f>
        <v>19.699599999999997</v>
      </c>
      <c r="I55" s="10">
        <f>IFERROR((Indata!I55*Modellvärden!I$7)+Modellvärden!I$6,"")</f>
        <v>28.248600000000003</v>
      </c>
      <c r="J55" s="10">
        <f>IFERROR((Indata!J55*Modellvärden!J$7)+Modellvärden!J$6,"")</f>
        <v>30.529199999999996</v>
      </c>
      <c r="K55" s="10">
        <f>IFERROR((Indata!K55*Modellvärden!K$7)+Modellvärden!K$6,"")</f>
        <v>22.007999999999996</v>
      </c>
      <c r="L55" s="10">
        <f>IFERROR((Indata!L55*Modellvärden!L$7)+Modellvärden!L$6,"")</f>
        <v>24.520399999999995</v>
      </c>
      <c r="M55" t="s">
        <v>104</v>
      </c>
      <c r="N55" s="47">
        <f>IF(K55="",(B55*Modellvärden!B$11)+(C55*Modellvärden!C$11)+(D55*Modellvärden!D$11)+(E55*Modellvärden!E$11)+(F55*Modellvärden!F$11)+(G55*Modellvärden!G$11), (B55*Modellvärden!B$4)+(C55*Modellvärden!C$4)+(D55*Modellvärden!D$4)+(E55*Modellvärden!E$4)+(F55*Modellvärden!F$4)+(G55*Modellvärden!G$4)+(H55*Modellvärden!H$4)+(I55*Modellvärden!I$4)+(J55*Modellvärden!J$4)+(K55*Modellvärden!K$4)+(L55*Modellvärden!L$4))</f>
        <v>26.523806353798854</v>
      </c>
      <c r="O55" s="47">
        <f>IF(K55="",(B55*Modellvärden!B$12)+(C55*Modellvärden!C$12)+(D55*Modellvärden!D$12)+(E55*Modellvärden!E$12)+(F55*Modellvärden!F$12)+(G55*Modellvärden!G$12),(B55*Modellvärden!B$5)+(C55*Modellvärden!C$5)+(D55*Modellvärden!D$5)+(E55*Modellvärden!E$5)+(F55*Modellvärden!F$5)+(G55*Modellvärden!G$5)+(H55*Modellvärden!H$5)+(I55*Modellvärden!I$5)+(J55*Modellvärden!J$5)
+(K55*Modellvärden!K$5)+(L55*Modellvärden!L$5))</f>
        <v>26.464868096662613</v>
      </c>
      <c r="P55" s="47">
        <f>(_xlfn.XLOOKUP(M55,Regressionsresultat!$B$53:$B$61,Modellvärden!$B$21:$B$29)*Modellvärden!$B$18)</f>
        <v>23.722217719568764</v>
      </c>
      <c r="Q55" s="47">
        <f t="shared" si="0"/>
        <v>25.570297390010079</v>
      </c>
      <c r="R55" s="47"/>
    </row>
    <row r="56" spans="1:18" ht="17.25">
      <c r="A56" s="9" t="s">
        <v>211</v>
      </c>
      <c r="B56" s="10">
        <f>IFERROR((Indata!B56*Modellvärden!B$7)+Modellvärden!B$6,"")</f>
        <v>32.101068000000005</v>
      </c>
      <c r="C56" s="10">
        <f>IFERROR((Indata!C56*Modellvärden!C$7)+Modellvärden!C$6,"")</f>
        <v>29.600319799999998</v>
      </c>
      <c r="D56" s="10">
        <f>IFERROR((Indata!D56*Modellvärden!D$7)+Modellvärden!D$6,"")</f>
        <v>27.055500000000002</v>
      </c>
      <c r="E56" s="10">
        <f>IFERROR((Indata!E56*Modellvärden!E$7)+Modellvärden!E$6,"")</f>
        <v>28.949195999999997</v>
      </c>
      <c r="F56" s="10">
        <f>IFERROR((Indata!F56*Modellvärden!F$7)+Modellvärden!F$6,"")</f>
        <v>30.174226849800622</v>
      </c>
      <c r="G56" s="10">
        <f>IFERROR((Indata!G56*Modellvärden!G$7)+Modellvärden!G$6,"")</f>
        <v>23.157399999999999</v>
      </c>
      <c r="H56" s="10">
        <f>IFERROR((Indata!H56*Modellvärden!H$7)+Modellvärden!H$6,"")</f>
        <v>22.208800000000004</v>
      </c>
      <c r="I56" s="10">
        <f>IFERROR((Indata!I56*Modellvärden!I$7)+Modellvärden!I$6,"")</f>
        <v>24.252600000000001</v>
      </c>
      <c r="J56" s="10">
        <f>IFERROR((Indata!J56*Modellvärden!J$7)+Modellvärden!J$6,"")</f>
        <v>30.979999999999997</v>
      </c>
      <c r="K56" s="10">
        <f>IFERROR((Indata!K56*Modellvärden!K$7)+Modellvärden!K$6,"")</f>
        <v>23.61999999999999</v>
      </c>
      <c r="L56" s="10">
        <f>IFERROR((Indata!L56*Modellvärden!L$7)+Modellvärden!L$6,"")</f>
        <v>28.407800000000009</v>
      </c>
      <c r="M56" t="s">
        <v>195</v>
      </c>
      <c r="N56" s="47">
        <f>IF(K56="",(B56*Modellvärden!B$11)+(C56*Modellvärden!C$11)+(D56*Modellvärden!D$11)+(E56*Modellvärden!E$11)+(F56*Modellvärden!F$11)+(G56*Modellvärden!G$11), (B56*Modellvärden!B$4)+(C56*Modellvärden!C$4)+(D56*Modellvärden!D$4)+(E56*Modellvärden!E$4)+(F56*Modellvärden!F$4)+(G56*Modellvärden!G$4)+(H56*Modellvärden!H$4)+(I56*Modellvärden!I$4)+(J56*Modellvärden!J$4)+(K56*Modellvärden!K$4)+(L56*Modellvärden!L$4))</f>
        <v>27.166072680400781</v>
      </c>
      <c r="O56" s="47">
        <f>IF(K56="",(B56*Modellvärden!B$12)+(C56*Modellvärden!C$12)+(D56*Modellvärden!D$12)+(E56*Modellvärden!E$12)+(F56*Modellvärden!F$12)+(G56*Modellvärden!G$12),(B56*Modellvärden!B$5)+(C56*Modellvärden!C$5)+(D56*Modellvärden!D$5)+(E56*Modellvärden!E$5)+(F56*Modellvärden!F$5)+(G56*Modellvärden!G$5)+(H56*Modellvärden!H$5)+(I56*Modellvärden!I$5)+(J56*Modellvärden!J$5)
+(K56*Modellvärden!K$5)+(L56*Modellvärden!L$5))</f>
        <v>27.068577745469035</v>
      </c>
      <c r="P56" s="47">
        <f>(_xlfn.XLOOKUP(M56,Regressionsresultat!$B$53:$B$61,Modellvärden!$B$21:$B$29)*Modellvärden!$B$18)</f>
        <v>33.151530705965484</v>
      </c>
      <c r="Q56" s="47">
        <f t="shared" si="0"/>
        <v>29.128727043945101</v>
      </c>
      <c r="R56" s="47"/>
    </row>
    <row r="57" spans="1:18" ht="17.25">
      <c r="A57" s="9" t="s">
        <v>267</v>
      </c>
      <c r="B57" s="10">
        <f>IFERROR((Indata!B57*Modellvärden!B$7)+Modellvärden!B$6,"")</f>
        <v>8.2684385000000056</v>
      </c>
      <c r="C57" s="10">
        <f>IFERROR((Indata!C57*Modellvärden!C$7)+Modellvärden!C$6,"")</f>
        <v>30.660314</v>
      </c>
      <c r="D57" s="10">
        <f>IFERROR((Indata!D57*Modellvärden!D$7)+Modellvärden!D$6,"")</f>
        <v>26.947700000000001</v>
      </c>
      <c r="E57" s="10">
        <f>IFERROR((Indata!E57*Modellvärden!E$7)+Modellvärden!E$6,"")</f>
        <v>29.106044999999998</v>
      </c>
      <c r="F57" s="10">
        <f>IFERROR((Indata!F57*Modellvärden!F$7)+Modellvärden!F$6,"")</f>
        <v>34.158087431693993</v>
      </c>
      <c r="G57" s="10">
        <f>IFERROR((Indata!G57*Modellvärden!G$7)+Modellvärden!G$6,"")</f>
        <v>25.088799999999999</v>
      </c>
      <c r="H57" s="10">
        <f>IFERROR((Indata!H57*Modellvärden!H$7)+Modellvärden!H$6,"")</f>
        <v>43.69</v>
      </c>
      <c r="I57" s="10">
        <f>IFERROR((Indata!I57*Modellvärden!I$7)+Modellvärden!I$6,"")</f>
        <v>21.921600000000002</v>
      </c>
      <c r="J57" s="10">
        <f>IFERROR((Indata!J57*Modellvärden!J$7)+Modellvärden!J$6,"")</f>
        <v>24.4756</v>
      </c>
      <c r="K57" s="10">
        <f>IFERROR((Indata!K57*Modellvärden!K$7)+Modellvärden!K$6,"")</f>
        <v>46.655999999999992</v>
      </c>
      <c r="L57" s="10">
        <f>IFERROR((Indata!L57*Modellvärden!L$7)+Modellvärden!L$6,"")</f>
        <v>24.167000000000002</v>
      </c>
      <c r="M57" t="s">
        <v>253</v>
      </c>
      <c r="N57" s="47">
        <f>IF(K57="",(B57*Modellvärden!B$11)+(C57*Modellvärden!C$11)+(D57*Modellvärden!D$11)+(E57*Modellvärden!E$11)+(F57*Modellvärden!F$11)+(G57*Modellvärden!G$11), (B57*Modellvärden!B$4)+(C57*Modellvärden!C$4)+(D57*Modellvärden!D$4)+(E57*Modellvärden!E$4)+(F57*Modellvärden!F$4)+(G57*Modellvärden!G$4)+(H57*Modellvärden!H$4)+(I57*Modellvärden!I$4)+(J57*Modellvärden!J$4)+(K57*Modellvärden!K$4)+(L57*Modellvärden!L$4))</f>
        <v>29.392625545575292</v>
      </c>
      <c r="O57" s="47">
        <f>IF(K57="",(B57*Modellvärden!B$12)+(C57*Modellvärden!C$12)+(D57*Modellvärden!D$12)+(E57*Modellvärden!E$12)+(F57*Modellvärden!F$12)+(G57*Modellvärden!G$12),(B57*Modellvärden!B$5)+(C57*Modellvärden!C$5)+(D57*Modellvärden!D$5)+(E57*Modellvärden!E$5)+(F57*Modellvärden!F$5)+(G57*Modellvärden!G$5)+(H57*Modellvärden!H$5)+(I57*Modellvärden!I$5)+(J57*Modellvärden!J$5)
+(K57*Modellvärden!K$5)+(L57*Modellvärden!L$5))</f>
        <v>30.16869924542274</v>
      </c>
      <c r="P57" s="47">
        <f>(_xlfn.XLOOKUP(M57,Regressionsresultat!$B$53:$B$61,Modellvärden!$B$21:$B$29)*Modellvärden!$B$18)</f>
        <v>32.168195415945611</v>
      </c>
      <c r="Q57" s="47">
        <f t="shared" si="0"/>
        <v>30.576506735647882</v>
      </c>
      <c r="R57" s="47"/>
    </row>
    <row r="58" spans="1:18" ht="17.25">
      <c r="A58" s="9" t="s">
        <v>93</v>
      </c>
      <c r="B58" s="10">
        <f>IFERROR((Indata!B58*Modellvärden!B$7)+Modellvärden!B$6,"")</f>
        <v>30.089803500000002</v>
      </c>
      <c r="C58" s="10">
        <f>IFERROR((Indata!C58*Modellvärden!C$7)+Modellvärden!C$6,"")</f>
        <v>38.122843099999997</v>
      </c>
      <c r="D58" s="10">
        <f>IFERROR((Indata!D58*Modellvärden!D$7)+Modellvärden!D$6,"")</f>
        <v>27.3873</v>
      </c>
      <c r="E58" s="10">
        <f>IFERROR((Indata!E58*Modellvärden!E$7)+Modellvärden!E$6,"")</f>
        <v>31.354136999999998</v>
      </c>
      <c r="F58" s="10">
        <f>IFERROR((Indata!F58*Modellvärden!F$7)+Modellvärden!F$6,"")</f>
        <v>33.801550280171114</v>
      </c>
      <c r="G58" s="10">
        <f>IFERROR((Indata!G58*Modellvärden!G$7)+Modellvärden!G$6,"")</f>
        <v>37.877800000000001</v>
      </c>
      <c r="H58" s="10">
        <f>IFERROR((Indata!H58*Modellvärden!H$7)+Modellvärden!H$6,"")</f>
        <v>37.111000000000004</v>
      </c>
      <c r="I58" s="10">
        <f>IFERROR((Indata!I58*Modellvärden!I$7)+Modellvärden!I$6,"")</f>
        <v>29.580600000000004</v>
      </c>
      <c r="J58" s="10">
        <f>IFERROR((Indata!J58*Modellvärden!J$7)+Modellvärden!J$6,"")</f>
        <v>32.106999999999999</v>
      </c>
      <c r="K58" s="10">
        <f>IFERROR((Indata!K58*Modellvärden!K$7)+Modellvärden!K$6,"")</f>
        <v>39.115999999999985</v>
      </c>
      <c r="L58" s="10">
        <f>IFERROR((Indata!L58*Modellvärden!L$7)+Modellvärden!L$6,"")</f>
        <v>36.094250000000017</v>
      </c>
      <c r="M58" t="s">
        <v>70</v>
      </c>
      <c r="N58" s="47">
        <f>IF(K58="",(B58*Modellvärden!B$11)+(C58*Modellvärden!C$11)+(D58*Modellvärden!D$11)+(E58*Modellvärden!E$11)+(F58*Modellvärden!F$11)+(G58*Modellvärden!G$11), (B58*Modellvärden!B$4)+(C58*Modellvärden!C$4)+(D58*Modellvärden!D$4)+(E58*Modellvärden!E$4)+(F58*Modellvärden!F$4)+(G58*Modellvärden!G$4)+(H58*Modellvärden!H$4)+(I58*Modellvärden!I$4)+(J58*Modellvärden!J$4)+(K58*Modellvärden!K$4)+(L58*Modellvärden!L$4))</f>
        <v>34.163486041325186</v>
      </c>
      <c r="O58" s="47">
        <f>IF(K58="",(B58*Modellvärden!B$12)+(C58*Modellvärden!C$12)+(D58*Modellvärden!D$12)+(E58*Modellvärden!E$12)+(F58*Modellvärden!F$12)+(G58*Modellvärden!G$12),(B58*Modellvärden!B$5)+(C58*Modellvärden!C$5)+(D58*Modellvärden!D$5)+(E58*Modellvärden!E$5)+(F58*Modellvärden!F$5)+(G58*Modellvärden!G$5)+(H58*Modellvärden!H$5)+(I58*Modellvärden!I$5)+(J58*Modellvärden!J$5)
+(K58*Modellvärden!K$5)+(L58*Modellvärden!L$5))</f>
        <v>34.395707416835727</v>
      </c>
      <c r="P58" s="47">
        <f>(_xlfn.XLOOKUP(M58,Regressionsresultat!$B$53:$B$61,Modellvärden!$B$21:$B$29)*Modellvärden!$B$18)</f>
        <v>42.153642699832005</v>
      </c>
      <c r="Q58" s="47">
        <f t="shared" si="0"/>
        <v>36.904278719330968</v>
      </c>
      <c r="R58" s="47"/>
    </row>
    <row r="59" spans="1:18" ht="17.25">
      <c r="A59" s="9" t="s">
        <v>23</v>
      </c>
      <c r="B59" s="10">
        <f>IFERROR((Indata!B59*Modellvärden!B$7)+Modellvärden!B$6,"")</f>
        <v>31.895848000000004</v>
      </c>
      <c r="C59" s="10">
        <f>IFERROR((Indata!C59*Modellvärden!C$7)+Modellvärden!C$6,"")</f>
        <v>80.896114699999998</v>
      </c>
      <c r="D59" s="10">
        <f>IFERROR((Indata!D59*Modellvärden!D$7)+Modellvärden!D$6,"")</f>
        <v>36.124000000000002</v>
      </c>
      <c r="E59" s="10">
        <f>IFERROR((Indata!E59*Modellvärden!E$7)+Modellvärden!E$6,"")</f>
        <v>58.547687999999994</v>
      </c>
      <c r="F59" s="10">
        <f>IFERROR((Indata!F59*Modellvärden!F$7)+Modellvärden!F$6,"")</f>
        <v>37.716038690150242</v>
      </c>
      <c r="G59" s="10">
        <f>IFERROR((Indata!G59*Modellvärden!G$7)+Modellvärden!G$6,"")</f>
        <v>37.0426</v>
      </c>
      <c r="H59" s="10">
        <f>IFERROR((Indata!H59*Modellvärden!H$7)+Modellvärden!H$6,"")</f>
        <v>37.845399999999998</v>
      </c>
      <c r="I59" s="10">
        <f>IFERROR((Indata!I59*Modellvärden!I$7)+Modellvärden!I$6,"")</f>
        <v>37.872299999999996</v>
      </c>
      <c r="J59" s="10">
        <f>IFERROR((Indata!J59*Modellvärden!J$7)+Modellvärden!J$6,"")</f>
        <v>33.234000000000002</v>
      </c>
      <c r="K59" s="10">
        <f>IFERROR((Indata!K59*Modellvärden!K$7)+Modellvärden!K$6,"")</f>
        <v>38.153999999999996</v>
      </c>
      <c r="L59" s="10">
        <f>IFERROR((Indata!L59*Modellvärden!L$7)+Modellvärden!L$6,"")</f>
        <v>34.680650000000014</v>
      </c>
      <c r="M59" t="s">
        <v>21</v>
      </c>
      <c r="N59" s="47">
        <f>IF(K59="",(B59*Modellvärden!B$11)+(C59*Modellvärden!C$11)+(D59*Modellvärden!D$11)+(E59*Modellvärden!E$11)+(F59*Modellvärden!F$11)+(G59*Modellvärden!G$11), (B59*Modellvärden!B$4)+(C59*Modellvärden!C$4)+(D59*Modellvärden!D$4)+(E59*Modellvärden!E$4)+(F59*Modellvärden!F$4)+(G59*Modellvärden!G$4)+(H59*Modellvärden!H$4)+(I59*Modellvärden!I$4)+(J59*Modellvärden!J$4)+(K59*Modellvärden!K$4)+(L59*Modellvärden!L$4))</f>
        <v>43.428854689338337</v>
      </c>
      <c r="O59" s="47">
        <f>IF(K59="",(B59*Modellvärden!B$12)+(C59*Modellvärden!C$12)+(D59*Modellvärden!D$12)+(E59*Modellvärden!E$12)+(F59*Modellvärden!F$12)+(G59*Modellvärden!G$12),(B59*Modellvärden!B$5)+(C59*Modellvärden!C$5)+(D59*Modellvärden!D$5)+(E59*Modellvärden!E$5)+(F59*Modellvärden!F$5)+(G59*Modellvärden!G$5)+(H59*Modellvärden!H$5)+(I59*Modellvärden!I$5)+(J59*Modellvärden!J$5)
+(K59*Modellvärden!K$5)+(L59*Modellvärden!L$5))</f>
        <v>45.309136280653796</v>
      </c>
      <c r="P59" s="47">
        <f>(_xlfn.XLOOKUP(M59,Regressionsresultat!$B$53:$B$61,Modellvärden!$B$21:$B$29)*Modellvärden!$B$18)</f>
        <v>93.444188435872391</v>
      </c>
      <c r="Q59" s="47">
        <f t="shared" si="0"/>
        <v>60.727393135288175</v>
      </c>
      <c r="R59" s="47"/>
    </row>
    <row r="60" spans="1:18" ht="17.25">
      <c r="A60" s="9" t="s">
        <v>213</v>
      </c>
      <c r="B60" s="10">
        <f>IFERROR((Indata!B60*Modellvärden!B$7)+Modellvärden!B$6,"")</f>
        <v>31.962947500000002</v>
      </c>
      <c r="C60" s="10">
        <f>IFERROR((Indata!C60*Modellvärden!C$7)+Modellvärden!C$6,"")</f>
        <v>30.300942499999998</v>
      </c>
      <c r="D60" s="10">
        <f>IFERROR((Indata!D60*Modellvärden!D$7)+Modellvärden!D$6,"")</f>
        <v>27.169600000000003</v>
      </c>
      <c r="E60" s="10">
        <f>IFERROR((Indata!E60*Modellvärden!E$7)+Modellvärden!E$6,"")</f>
        <v>29.519303999999998</v>
      </c>
      <c r="F60" s="10">
        <f>IFERROR((Indata!F60*Modellvärden!F$7)+Modellvärden!F$6,"")</f>
        <v>33.171863123744785</v>
      </c>
      <c r="G60" s="10">
        <f>IFERROR((Indata!G60*Modellvärden!G$7)+Modellvärden!G$6,"")</f>
        <v>26.498199999999997</v>
      </c>
      <c r="H60" s="10">
        <f>IFERROR((Indata!H60*Modellvärden!H$7)+Modellvärden!H$6,"")</f>
        <v>25.758400000000002</v>
      </c>
      <c r="I60" s="10">
        <f>IFERROR((Indata!I60*Modellvärden!I$7)+Modellvärden!I$6,"")</f>
        <v>29.514000000000003</v>
      </c>
      <c r="J60" s="10">
        <f>IFERROR((Indata!J60*Modellvärden!J$7)+Modellvärden!J$6,"")</f>
        <v>24.797600000000003</v>
      </c>
      <c r="K60" s="10">
        <f>IFERROR((Indata!K60*Modellvärden!K$7)+Modellvärden!K$6,"")</f>
        <v>24.659999999999989</v>
      </c>
      <c r="L60" s="10">
        <f>IFERROR((Indata!L60*Modellvärden!L$7)+Modellvärden!L$6,"")</f>
        <v>29.291300000000007</v>
      </c>
      <c r="M60" t="s">
        <v>195</v>
      </c>
      <c r="N60" s="47">
        <f>IF(K60="",(B60*Modellvärden!B$11)+(C60*Modellvärden!C$11)+(D60*Modellvärden!D$11)+(E60*Modellvärden!E$11)+(F60*Modellvärden!F$11)+(G60*Modellvärden!G$11), (B60*Modellvärden!B$4)+(C60*Modellvärden!C$4)+(D60*Modellvärden!D$4)+(E60*Modellvärden!E$4)+(F60*Modellvärden!F$4)+(G60*Modellvärden!G$4)+(H60*Modellvärden!H$4)+(I60*Modellvärden!I$4)+(J60*Modellvärden!J$4)+(K60*Modellvärden!K$4)+(L60*Modellvärden!L$4))</f>
        <v>28.270090958349925</v>
      </c>
      <c r="O60" s="47">
        <f>IF(K60="",(B60*Modellvärden!B$12)+(C60*Modellvärden!C$12)+(D60*Modellvärden!D$12)+(E60*Modellvärden!E$12)+(F60*Modellvärden!F$12)+(G60*Modellvärden!G$12),(B60*Modellvärden!B$5)+(C60*Modellvärden!C$5)+(D60*Modellvärden!D$5)+(E60*Modellvärden!E$5)+(F60*Modellvärden!F$5)+(G60*Modellvärden!G$5)+(H60*Modellvärden!H$5)+(I60*Modellvärden!I$5)+(J60*Modellvärden!J$5)
+(K60*Modellvärden!K$5)+(L60*Modellvärden!L$5))</f>
        <v>28.170420235403313</v>
      </c>
      <c r="P60" s="47">
        <f>(_xlfn.XLOOKUP(M60,Regressionsresultat!$B$53:$B$61,Modellvärden!$B$21:$B$29)*Modellvärden!$B$18)</f>
        <v>33.151530705965484</v>
      </c>
      <c r="Q60" s="47">
        <f t="shared" si="0"/>
        <v>29.864013966572909</v>
      </c>
      <c r="R60" s="47"/>
    </row>
    <row r="61" spans="1:18" ht="17.25">
      <c r="A61" s="9" t="s">
        <v>281</v>
      </c>
      <c r="B61" s="10">
        <f>IFERROR((Indata!B61*Modellvärden!B$7)+Modellvärden!B$6,"")</f>
        <v>32.080840500000001</v>
      </c>
      <c r="C61" s="10">
        <f>IFERROR((Indata!C61*Modellvärden!C$7)+Modellvärden!C$6,"")</f>
        <v>30.2881976</v>
      </c>
      <c r="D61" s="10">
        <f>IFERROR((Indata!D61*Modellvärden!D$7)+Modellvärden!D$6,"")</f>
        <v>27.213000000000001</v>
      </c>
      <c r="E61" s="10">
        <f>IFERROR((Indata!E61*Modellvärden!E$7)+Modellvärden!E$6,"")</f>
        <v>29.242103999999998</v>
      </c>
      <c r="F61" s="10">
        <f>IFERROR((Indata!F61*Modellvärden!F$7)+Modellvärden!F$6,"")</f>
        <v>25.673948685857322</v>
      </c>
      <c r="G61" s="10">
        <f>IFERROR((Indata!G61*Modellvärden!G$7)+Modellvärden!G$6,"")</f>
        <v>34.9024</v>
      </c>
      <c r="H61" s="10" t="str">
        <f>IFERROR((Indata!H61*Modellvärden!H$7)+Modellvärden!H$6,"")</f>
        <v/>
      </c>
      <c r="I61" s="10" t="str">
        <f>IFERROR((Indata!I61*Modellvärden!I$7)+Modellvärden!I$6,"")</f>
        <v/>
      </c>
      <c r="J61" s="10" t="str">
        <f>IFERROR((Indata!J61*Modellvärden!J$7)+Modellvärden!J$6,"")</f>
        <v/>
      </c>
      <c r="K61" s="10" t="str">
        <f>IFERROR((Indata!K61*Modellvärden!K$7)+Modellvärden!K$6,"")</f>
        <v/>
      </c>
      <c r="L61" s="10" t="str">
        <f>IFERROR((Indata!L61*Modellvärden!L$7)+Modellvärden!L$6,"")</f>
        <v/>
      </c>
      <c r="M61" t="s">
        <v>104</v>
      </c>
      <c r="N61" s="47">
        <f>IF(K61="",(B61*Modellvärden!B$11)+(C61*Modellvärden!C$11)+(D61*Modellvärden!D$11)+(E61*Modellvärden!E$11)+(F61*Modellvärden!F$11)+(G61*Modellvärden!G$11), (B61*Modellvärden!B$4)+(C61*Modellvärden!C$4)+(D61*Modellvärden!D$4)+(E61*Modellvärden!E$4)+(F61*Modellvärden!F$4)+(G61*Modellvärden!G$4)+(H61*Modellvärden!H$4)+(I61*Modellvärden!I$4)+(J61*Modellvärden!J$4)+(K61*Modellvärden!K$4)+(L61*Modellvärden!L$4))</f>
        <v>29.923438065483687</v>
      </c>
      <c r="O61" s="47">
        <f>IF(K61="",(B61*Modellvärden!B$12)+(C61*Modellvärden!C$12)+(D61*Modellvärden!D$12)+(E61*Modellvärden!E$12)+(F61*Modellvärden!F$12)+(G61*Modellvärden!G$12),(B61*Modellvärden!B$5)+(C61*Modellvärden!C$5)+(D61*Modellvärden!D$5)+(E61*Modellvärden!E$5)+(F61*Modellvärden!F$5)+(G61*Modellvärden!G$5)+(H61*Modellvärden!H$5)+(I61*Modellvärden!I$5)+(J61*Modellvärden!J$5)
+(K61*Modellvärden!K$5)+(L61*Modellvärden!L$5))</f>
        <v>29.796809940521538</v>
      </c>
      <c r="P61" s="47">
        <f>(_xlfn.XLOOKUP(M61,Regressionsresultat!$B$53:$B$61,Modellvärden!$B$21:$B$29)*Modellvärden!$B$18)</f>
        <v>23.722217719568764</v>
      </c>
      <c r="Q61" s="47">
        <f t="shared" si="0"/>
        <v>27.814155241857993</v>
      </c>
      <c r="R61" s="47"/>
    </row>
    <row r="62" spans="1:18" ht="17.25">
      <c r="A62" s="9" t="s">
        <v>326</v>
      </c>
      <c r="B62" s="10">
        <f>IFERROR((Indata!B62*Modellvärden!B$7)+Modellvärden!B$6,"")</f>
        <v>29.762490000000003</v>
      </c>
      <c r="C62" s="10">
        <f>IFERROR((Indata!C62*Modellvärden!C$7)+Modellvärden!C$6,"")</f>
        <v>30.154766299999999</v>
      </c>
      <c r="D62" s="10">
        <f>IFERROR((Indata!D62*Modellvärden!D$7)+Modellvärden!D$6,"")</f>
        <v>26.984100000000002</v>
      </c>
      <c r="E62" s="10">
        <f>IFERROR((Indata!E62*Modellvärden!E$7)+Modellvärden!E$6,"")</f>
        <v>28.978532999999999</v>
      </c>
      <c r="F62" s="10">
        <f>IFERROR((Indata!F62*Modellvärden!F$7)+Modellvärden!F$6,"")</f>
        <v>31.624519230769231</v>
      </c>
      <c r="G62" s="10">
        <f>IFERROR((Indata!G62*Modellvärden!G$7)+Modellvärden!G$6,"")</f>
        <v>22.844200000000001</v>
      </c>
      <c r="H62" s="10" t="str">
        <f>IFERROR((Indata!H62*Modellvärden!H$7)+Modellvärden!H$6,"")</f>
        <v/>
      </c>
      <c r="I62" s="10" t="str">
        <f>IFERROR((Indata!I62*Modellvärden!I$7)+Modellvärden!I$6,"")</f>
        <v/>
      </c>
      <c r="J62" s="10" t="str">
        <f>IFERROR((Indata!J62*Modellvärden!J$7)+Modellvärden!J$6,"")</f>
        <v/>
      </c>
      <c r="K62" s="10" t="str">
        <f>IFERROR((Indata!K62*Modellvärden!K$7)+Modellvärden!K$6,"")</f>
        <v/>
      </c>
      <c r="L62" s="10" t="str">
        <f>IFERROR((Indata!L62*Modellvärden!L$7)+Modellvärden!L$6,"")</f>
        <v/>
      </c>
      <c r="M62" t="s">
        <v>229</v>
      </c>
      <c r="N62" s="47">
        <f>IF(K62="",(B62*Modellvärden!B$11)+(C62*Modellvärden!C$11)+(D62*Modellvärden!D$11)+(E62*Modellvärden!E$11)+(F62*Modellvärden!F$11)+(G62*Modellvärden!G$11), (B62*Modellvärden!B$4)+(C62*Modellvärden!C$4)+(D62*Modellvärden!D$4)+(E62*Modellvärden!E$4)+(F62*Modellvärden!F$4)+(G62*Modellvärden!G$4)+(H62*Modellvärden!H$4)+(I62*Modellvärden!I$4)+(J62*Modellvärden!J$4)+(K62*Modellvärden!K$4)+(L62*Modellvärden!L$4))</f>
        <v>28.501166468474093</v>
      </c>
      <c r="O62" s="47">
        <f>IF(K62="",(B62*Modellvärden!B$12)+(C62*Modellvärden!C$12)+(D62*Modellvärden!D$12)+(E62*Modellvärden!E$12)+(F62*Modellvärden!F$12)+(G62*Modellvärden!G$12),(B62*Modellvärden!B$5)+(C62*Modellvärden!C$5)+(D62*Modellvärden!D$5)+(E62*Modellvärden!E$5)+(F62*Modellvärden!F$5)+(G62*Modellvärden!G$5)+(H62*Modellvärden!H$5)+(I62*Modellvärden!I$5)+(J62*Modellvärden!J$5)
+(K62*Modellvärden!K$5)+(L62*Modellvärden!L$5))</f>
        <v>28.758122086716096</v>
      </c>
      <c r="P62" s="47">
        <f>(_xlfn.XLOOKUP(M62,Regressionsresultat!$B$53:$B$61,Modellvärden!$B$21:$B$29)*Modellvärden!$B$18)</f>
        <v>20.165998647610348</v>
      </c>
      <c r="Q62" s="47">
        <f t="shared" si="0"/>
        <v>25.808429067600176</v>
      </c>
      <c r="R62" s="47"/>
    </row>
    <row r="63" spans="1:18" ht="17.25">
      <c r="A63" s="9" t="s">
        <v>141</v>
      </c>
      <c r="B63" s="10">
        <f>IFERROR((Indata!B63*Modellvärden!B$7)+Modellvärden!B$6,"")</f>
        <v>31.603053000000003</v>
      </c>
      <c r="C63" s="10">
        <f>IFERROR((Indata!C63*Modellvärden!C$7)+Modellvärden!C$6,"")</f>
        <v>30.562342999999998</v>
      </c>
      <c r="D63" s="10">
        <f>IFERROR((Indata!D63*Modellvärden!D$7)+Modellvärden!D$6,"")</f>
        <v>27.117800000000003</v>
      </c>
      <c r="E63" s="10">
        <f>IFERROR((Indata!E63*Modellvärden!E$7)+Modellvärden!E$6,"")</f>
        <v>29.840624999999999</v>
      </c>
      <c r="F63" s="10">
        <f>IFERROR((Indata!F63*Modellvärden!F$7)+Modellvärden!F$6,"")</f>
        <v>34.266038507187133</v>
      </c>
      <c r="G63" s="10">
        <f>IFERROR((Indata!G63*Modellvärden!G$7)+Modellvärden!G$6,"")</f>
        <v>23.992599999999999</v>
      </c>
      <c r="H63" s="10">
        <f>IFERROR((Indata!H63*Modellvärden!H$7)+Modellvärden!H$6,"")</f>
        <v>36.835599999999999</v>
      </c>
      <c r="I63" s="10">
        <f>IFERROR((Indata!I63*Modellvärden!I$7)+Modellvärden!I$6,"")</f>
        <v>31.578600000000002</v>
      </c>
      <c r="J63" s="10">
        <f>IFERROR((Indata!J63*Modellvärden!J$7)+Modellvärden!J$6,"")</f>
        <v>30.078400000000002</v>
      </c>
      <c r="K63" s="10">
        <f>IFERROR((Indata!K63*Modellvärden!K$7)+Modellvärden!K$6,"")</f>
        <v>34.74799999999999</v>
      </c>
      <c r="L63" s="10">
        <f>IFERROR((Indata!L63*Modellvärden!L$7)+Modellvärden!L$6,"")</f>
        <v>32.471900000000005</v>
      </c>
      <c r="M63" t="s">
        <v>104</v>
      </c>
      <c r="N63" s="47">
        <f>IF(K63="",(B63*Modellvärden!B$11)+(C63*Modellvärden!C$11)+(D63*Modellvärden!D$11)+(E63*Modellvärden!E$11)+(F63*Modellvärden!F$11)+(G63*Modellvärden!G$11), (B63*Modellvärden!B$4)+(C63*Modellvärden!C$4)+(D63*Modellvärden!D$4)+(E63*Modellvärden!E$4)+(F63*Modellvärden!F$4)+(G63*Modellvärden!G$4)+(H63*Modellvärden!H$4)+(I63*Modellvärden!I$4)+(J63*Modellvärden!J$4)+(K63*Modellvärden!K$4)+(L63*Modellvärden!L$4))</f>
        <v>31.394926177707166</v>
      </c>
      <c r="O63" s="47">
        <f>IF(K63="",(B63*Modellvärden!B$12)+(C63*Modellvärden!C$12)+(D63*Modellvärden!D$12)+(E63*Modellvärden!E$12)+(F63*Modellvärden!F$12)+(G63*Modellvärden!G$12),(B63*Modellvärden!B$5)+(C63*Modellvärden!C$5)+(D63*Modellvärden!D$5)+(E63*Modellvärden!E$5)+(F63*Modellvärden!F$5)+(G63*Modellvärden!G$5)+(H63*Modellvärden!H$5)+(I63*Modellvärden!I$5)+(J63*Modellvärden!J$5)
+(K63*Modellvärden!K$5)+(L63*Modellvärden!L$5))</f>
        <v>31.611314250384552</v>
      </c>
      <c r="P63" s="47">
        <f>(_xlfn.XLOOKUP(M63,Regressionsresultat!$B$53:$B$61,Modellvärden!$B$21:$B$29)*Modellvärden!$B$18)</f>
        <v>23.722217719568764</v>
      </c>
      <c r="Q63" s="47">
        <f t="shared" si="0"/>
        <v>28.90948604922016</v>
      </c>
      <c r="R63" s="47"/>
    </row>
    <row r="64" spans="1:18" ht="17.25">
      <c r="A64" s="9" t="s">
        <v>143</v>
      </c>
      <c r="B64" s="10">
        <f>IFERROR((Indata!B64*Modellvärden!B$7)+Modellvärden!B$6,"")</f>
        <v>32.327244</v>
      </c>
      <c r="C64" s="10">
        <f>IFERROR((Indata!C64*Modellvärden!C$7)+Modellvärden!C$6,"")</f>
        <v>30.5988437</v>
      </c>
      <c r="D64" s="10">
        <f>IFERROR((Indata!D64*Modellvärden!D$7)+Modellvärden!D$6,"")</f>
        <v>27.626000000000001</v>
      </c>
      <c r="E64" s="10">
        <f>IFERROR((Indata!E64*Modellvärden!E$7)+Modellvärden!E$6,"")</f>
        <v>29.314176</v>
      </c>
      <c r="F64" s="10">
        <f>IFERROR((Indata!F64*Modellvärden!F$7)+Modellvärden!F$6,"")</f>
        <v>27.114449941413881</v>
      </c>
      <c r="G64" s="10">
        <f>IFERROR((Indata!G64*Modellvärden!G$7)+Modellvärden!G$6,"")</f>
        <v>29.630199999999999</v>
      </c>
      <c r="H64" s="10">
        <f>IFERROR((Indata!H64*Modellvärden!H$7)+Modellvärden!H$6,"")</f>
        <v>28.4206</v>
      </c>
      <c r="I64" s="10">
        <f>IFERROR((Indata!I64*Modellvärden!I$7)+Modellvärden!I$6,"")</f>
        <v>28.981200000000005</v>
      </c>
      <c r="J64" s="10">
        <f>IFERROR((Indata!J64*Modellvärden!J$7)+Modellvärden!J$6,"")</f>
        <v>33.201799999999999</v>
      </c>
      <c r="K64" s="10">
        <f>IFERROR((Indata!K64*Modellvärden!K$7)+Modellvärden!K$6,"")</f>
        <v>35.319999999999993</v>
      </c>
      <c r="L64" s="10">
        <f>IFERROR((Indata!L64*Modellvärden!L$7)+Modellvärden!L$6,"")</f>
        <v>31.765100000000018</v>
      </c>
      <c r="M64" t="s">
        <v>104</v>
      </c>
      <c r="N64" s="47">
        <f>IF(K64="",(B64*Modellvärden!B$11)+(C64*Modellvärden!C$11)+(D64*Modellvärden!D$11)+(E64*Modellvärden!E$11)+(F64*Modellvärden!F$11)+(G64*Modellvärden!G$11), (B64*Modellvärden!B$4)+(C64*Modellvärden!C$4)+(D64*Modellvärden!D$4)+(E64*Modellvärden!E$4)+(F64*Modellvärden!F$4)+(G64*Modellvärden!G$4)+(H64*Modellvärden!H$4)+(I64*Modellvärden!I$4)+(J64*Modellvärden!J$4)+(K64*Modellvärden!K$4)+(L64*Modellvärden!L$4))</f>
        <v>30.470488484374719</v>
      </c>
      <c r="O64" s="47">
        <f>IF(K64="",(B64*Modellvärden!B$12)+(C64*Modellvärden!C$12)+(D64*Modellvärden!D$12)+(E64*Modellvärden!E$12)+(F64*Modellvärden!F$12)+(G64*Modellvärden!G$12),(B64*Modellvärden!B$5)+(C64*Modellvärden!C$5)+(D64*Modellvärden!D$5)+(E64*Modellvärden!E$5)+(F64*Modellvärden!F$5)+(G64*Modellvärden!G$5)+(H64*Modellvärden!H$5)+(I64*Modellvärden!I$5)+(J64*Modellvärden!J$5)
+(K64*Modellvärden!K$5)+(L64*Modellvärden!L$5))</f>
        <v>30.497348390038749</v>
      </c>
      <c r="P64" s="47">
        <f>(_xlfn.XLOOKUP(M64,Regressionsresultat!$B$53:$B$61,Modellvärden!$B$21:$B$29)*Modellvärden!$B$18)</f>
        <v>23.722217719568764</v>
      </c>
      <c r="Q64" s="47">
        <f t="shared" si="0"/>
        <v>28.230018197994074</v>
      </c>
      <c r="R64" s="47"/>
    </row>
    <row r="65" spans="1:18" ht="17.25">
      <c r="A65" s="9" t="s">
        <v>85</v>
      </c>
      <c r="B65" s="10">
        <f>IFERROR((Indata!B65*Modellvärden!B$7)+Modellvärden!B$6,"")</f>
        <v>31.018470500000003</v>
      </c>
      <c r="C65" s="10">
        <f>IFERROR((Indata!C65*Modellvärden!C$7)+Modellvärden!C$6,"")</f>
        <v>38.266331600000001</v>
      </c>
      <c r="D65" s="10">
        <f>IFERROR((Indata!D65*Modellvärden!D$7)+Modellvärden!D$6,"")</f>
        <v>27.6617</v>
      </c>
      <c r="E65" s="10">
        <f>IFERROR((Indata!E65*Modellvärden!E$7)+Modellvärden!E$6,"")</f>
        <v>31.271438999999997</v>
      </c>
      <c r="F65" s="10">
        <f>IFERROR((Indata!F65*Modellvärden!F$7)+Modellvärden!F$6,"")</f>
        <v>33.780778607943375</v>
      </c>
      <c r="G65" s="10">
        <f>IFERROR((Indata!G65*Modellvärden!G$7)+Modellvärden!G$6,"")</f>
        <v>36.311799999999998</v>
      </c>
      <c r="H65" s="10">
        <f>IFERROR((Indata!H65*Modellvärden!H$7)+Modellvärden!H$6,"")</f>
        <v>36.223600000000005</v>
      </c>
      <c r="I65" s="10">
        <f>IFERROR((Indata!I65*Modellvärden!I$7)+Modellvärden!I$6,"")</f>
        <v>34.708799999999997</v>
      </c>
      <c r="J65" s="10">
        <f>IFERROR((Indata!J65*Modellvärden!J$7)+Modellvärden!J$6,"")</f>
        <v>26.343199999999996</v>
      </c>
      <c r="K65" s="10">
        <f>IFERROR((Indata!K65*Modellvärden!K$7)+Modellvärden!K$6,"")</f>
        <v>33.551999999999992</v>
      </c>
      <c r="L65" s="10">
        <f>IFERROR((Indata!L65*Modellvärden!L$7)+Modellvärden!L$6,"")</f>
        <v>31.235000000000014</v>
      </c>
      <c r="M65" t="s">
        <v>70</v>
      </c>
      <c r="N65" s="47">
        <f>IF(K65="",(B65*Modellvärden!B$11)+(C65*Modellvärden!C$11)+(D65*Modellvärden!D$11)+(E65*Modellvärden!E$11)+(F65*Modellvärden!F$11)+(G65*Modellvärden!G$11), (B65*Modellvärden!B$4)+(C65*Modellvärden!C$4)+(D65*Modellvärden!D$4)+(E65*Modellvärden!E$4)+(F65*Modellvärden!F$4)+(G65*Modellvärden!G$4)+(H65*Modellvärden!H$4)+(I65*Modellvärden!I$4)+(J65*Modellvärden!J$4)+(K65*Modellvärden!K$4)+(L65*Modellvärden!L$4))</f>
        <v>32.991036777589898</v>
      </c>
      <c r="O65" s="47">
        <f>IF(K65="",(B65*Modellvärden!B$12)+(C65*Modellvärden!C$12)+(D65*Modellvärden!D$12)+(E65*Modellvärden!E$12)+(F65*Modellvärden!F$12)+(G65*Modellvärden!G$12),(B65*Modellvärden!B$5)+(C65*Modellvärden!C$5)+(D65*Modellvärden!D$5)+(E65*Modellvärden!E$5)+(F65*Modellvärden!F$5)+(G65*Modellvärden!G$5)+(H65*Modellvärden!H$5)+(I65*Modellvärden!I$5)+(J65*Modellvärden!J$5)
+(K65*Modellvärden!K$5)+(L65*Modellvärden!L$5))</f>
        <v>33.230739575517262</v>
      </c>
      <c r="P65" s="47">
        <f>(_xlfn.XLOOKUP(M65,Regressionsresultat!$B$53:$B$61,Modellvärden!$B$21:$B$29)*Modellvärden!$B$18)</f>
        <v>42.153642699832005</v>
      </c>
      <c r="Q65" s="47">
        <f t="shared" si="0"/>
        <v>36.125139684313055</v>
      </c>
      <c r="R65" s="47"/>
    </row>
    <row r="66" spans="1:18" ht="17.25">
      <c r="A66" s="9" t="s">
        <v>287</v>
      </c>
      <c r="B66" s="10">
        <f>IFERROR((Indata!B66*Modellvärden!B$7)+Modellvärden!B$6,"")</f>
        <v>32.4978525</v>
      </c>
      <c r="C66" s="10">
        <f>IFERROR((Indata!C66*Modellvärden!C$7)+Modellvärden!C$6,"")</f>
        <v>30.608293999999997</v>
      </c>
      <c r="D66" s="10">
        <f>IFERROR((Indata!D66*Modellvärden!D$7)+Modellvärden!D$6,"")</f>
        <v>28.914000000000001</v>
      </c>
      <c r="E66" s="10">
        <f>IFERROR((Indata!E66*Modellvärden!E$7)+Modellvärden!E$6,"")</f>
        <v>29.352753</v>
      </c>
      <c r="F66" s="10">
        <f>IFERROR((Indata!F66*Modellvärden!F$7)+Modellvärden!F$6,"")</f>
        <v>23.795692856264601</v>
      </c>
      <c r="G66" s="10">
        <f>IFERROR((Indata!G66*Modellvärden!G$7)+Modellvärden!G$6,"")</f>
        <v>30.360999999999997</v>
      </c>
      <c r="H66" s="10" t="str">
        <f>IFERROR((Indata!H66*Modellvärden!H$7)+Modellvärden!H$6,"")</f>
        <v/>
      </c>
      <c r="I66" s="10" t="str">
        <f>IFERROR((Indata!I66*Modellvärden!I$7)+Modellvärden!I$6,"")</f>
        <v/>
      </c>
      <c r="J66" s="10" t="str">
        <f>IFERROR((Indata!J66*Modellvärden!J$7)+Modellvärden!J$6,"")</f>
        <v/>
      </c>
      <c r="K66" s="10" t="str">
        <f>IFERROR((Indata!K66*Modellvärden!K$7)+Modellvärden!K$6,"")</f>
        <v/>
      </c>
      <c r="L66" s="10" t="str">
        <f>IFERROR((Indata!L66*Modellvärden!L$7)+Modellvärden!L$6,"")</f>
        <v/>
      </c>
      <c r="M66" t="s">
        <v>104</v>
      </c>
      <c r="N66" s="47">
        <f>IF(K66="",(B66*Modellvärden!B$11)+(C66*Modellvärden!C$11)+(D66*Modellvärden!D$11)+(E66*Modellvärden!E$11)+(F66*Modellvärden!F$11)+(G66*Modellvärden!G$11), (B66*Modellvärden!B$4)+(C66*Modellvärden!C$4)+(D66*Modellvärden!D$4)+(E66*Modellvärden!E$4)+(F66*Modellvärden!F$4)+(G66*Modellvärden!G$4)+(H66*Modellvärden!H$4)+(I66*Modellvärden!I$4)+(J66*Modellvärden!J$4)+(K66*Modellvärden!K$4)+(L66*Modellvärden!L$4))</f>
        <v>29.343206149311708</v>
      </c>
      <c r="O66" s="47">
        <f>IF(K66="",(B66*Modellvärden!B$12)+(C66*Modellvärden!C$12)+(D66*Modellvärden!D$12)+(E66*Modellvärden!E$12)+(F66*Modellvärden!F$12)+(G66*Modellvärden!G$12),(B66*Modellvärden!B$5)+(C66*Modellvärden!C$5)+(D66*Modellvärden!D$5)+(E66*Modellvärden!E$5)+(F66*Modellvärden!F$5)+(G66*Modellvärden!G$5)+(H66*Modellvärden!H$5)+(I66*Modellvärden!I$5)+(J66*Modellvärden!J$5)
+(K66*Modellvärden!K$5)+(L66*Modellvärden!L$5))</f>
        <v>29.446824523420375</v>
      </c>
      <c r="P66" s="47">
        <f>(_xlfn.XLOOKUP(M66,Regressionsresultat!$B$53:$B$61,Modellvärden!$B$21:$B$29)*Modellvärden!$B$18)</f>
        <v>23.722217719568764</v>
      </c>
      <c r="Q66" s="47">
        <f t="shared" ref="Q66:Q129" si="1">AVERAGE(N66:P66)</f>
        <v>27.504082797433615</v>
      </c>
      <c r="R66" s="47"/>
    </row>
    <row r="67" spans="1:18" ht="17.25">
      <c r="A67" s="9" t="s">
        <v>36</v>
      </c>
      <c r="B67" s="10">
        <f>IFERROR((Indata!B67*Modellvärden!B$7)+Modellvärden!B$6,"")</f>
        <v>31.884114500000003</v>
      </c>
      <c r="C67" s="10">
        <f>IFERROR((Indata!C67*Modellvärden!C$7)+Modellvärden!C$6,"")</f>
        <v>37.619116099999999</v>
      </c>
      <c r="D67" s="10">
        <f>IFERROR((Indata!D67*Modellvärden!D$7)+Modellvärden!D$6,"")</f>
        <v>28.41</v>
      </c>
      <c r="E67" s="10">
        <f>IFERROR((Indata!E67*Modellvärden!E$7)+Modellvärden!E$6,"")</f>
        <v>32.395254000000001</v>
      </c>
      <c r="F67" s="10">
        <f>IFERROR((Indata!F67*Modellvärden!F$7)+Modellvärden!F$6,"")</f>
        <v>25.946104932053206</v>
      </c>
      <c r="G67" s="10">
        <f>IFERROR((Indata!G67*Modellvärden!G$7)+Modellvärden!G$6,"")</f>
        <v>31.405000000000001</v>
      </c>
      <c r="H67" s="10">
        <f>IFERROR((Indata!H67*Modellvärden!H$7)+Modellvärden!H$6,"")</f>
        <v>37.998400000000004</v>
      </c>
      <c r="I67" s="10">
        <f>IFERROR((Indata!I67*Modellvärden!I$7)+Modellvärden!I$6,"")</f>
        <v>25.784400000000002</v>
      </c>
      <c r="J67" s="10">
        <f>IFERROR((Indata!J67*Modellvärden!J$7)+Modellvärden!J$6,"")</f>
        <v>24.153599999999997</v>
      </c>
      <c r="K67" s="10">
        <f>IFERROR((Indata!K67*Modellvärden!K$7)+Modellvärden!K$6,"")</f>
        <v>37.139999999999993</v>
      </c>
      <c r="L67" s="10">
        <f>IFERROR((Indata!L67*Modellvärden!L$7)+Modellvärden!L$6,"")</f>
        <v>39.539900000000017</v>
      </c>
      <c r="M67" t="s">
        <v>26</v>
      </c>
      <c r="N67" s="47">
        <f>IF(K67="",(B67*Modellvärden!B$11)+(C67*Modellvärden!C$11)+(D67*Modellvärden!D$11)+(E67*Modellvärden!E$11)+(F67*Modellvärden!F$11)+(G67*Modellvärden!G$11), (B67*Modellvärden!B$4)+(C67*Modellvärden!C$4)+(D67*Modellvärden!D$4)+(E67*Modellvärden!E$4)+(F67*Modellvärden!F$4)+(G67*Modellvärden!G$4)+(H67*Modellvärden!H$4)+(I67*Modellvärden!I$4)+(J67*Modellvärden!J$4)+(K67*Modellvärden!K$4)+(L67*Modellvärden!L$4))</f>
        <v>32.37555820866249</v>
      </c>
      <c r="O67" s="47">
        <f>IF(K67="",(B67*Modellvärden!B$12)+(C67*Modellvärden!C$12)+(D67*Modellvärden!D$12)+(E67*Modellvärden!E$12)+(F67*Modellvärden!F$12)+(G67*Modellvärden!G$12),(B67*Modellvärden!B$5)+(C67*Modellvärden!C$5)+(D67*Modellvärden!D$5)+(E67*Modellvärden!E$5)+(F67*Modellvärden!F$5)+(G67*Modellvärden!G$5)+(H67*Modellvärden!H$5)+(I67*Modellvärden!I$5)+(J67*Modellvärden!J$5)
+(K67*Modellvärden!K$5)+(L67*Modellvärden!L$5))</f>
        <v>32.802811154667054</v>
      </c>
      <c r="P67" s="47">
        <f>(_xlfn.XLOOKUP(M67,Regressionsresultat!$B$53:$B$61,Modellvärden!$B$21:$B$29)*Modellvärden!$B$18)</f>
        <v>29.352675018140246</v>
      </c>
      <c r="Q67" s="47">
        <f t="shared" si="1"/>
        <v>31.5103481271566</v>
      </c>
      <c r="R67" s="47"/>
    </row>
    <row r="68" spans="1:18" ht="17.25">
      <c r="A68" s="9" t="s">
        <v>251</v>
      </c>
      <c r="B68" s="10">
        <f>IFERROR((Indata!B68*Modellvärden!B$7)+Modellvärden!B$6,"")</f>
        <v>31.162605000000003</v>
      </c>
      <c r="C68" s="10">
        <f>IFERROR((Indata!C68*Modellvärden!C$7)+Modellvärden!C$6,"")</f>
        <v>29.959778</v>
      </c>
      <c r="D68" s="10">
        <f>IFERROR((Indata!D68*Modellvärden!D$7)+Modellvärden!D$6,"")</f>
        <v>27.0121</v>
      </c>
      <c r="E68" s="10">
        <f>IFERROR((Indata!E68*Modellvärden!E$7)+Modellvärden!E$6,"")</f>
        <v>28.909694999999999</v>
      </c>
      <c r="F68" s="10">
        <f>IFERROR((Indata!F68*Modellvärden!F$7)+Modellvärden!F$6,"")</f>
        <v>31.200861423220974</v>
      </c>
      <c r="G68" s="10">
        <f>IFERROR((Indata!G68*Modellvärden!G$7)+Modellvärden!G$6,"")</f>
        <v>32.135800000000003</v>
      </c>
      <c r="H68" s="10">
        <f>IFERROR((Indata!H68*Modellvärden!H$7)+Modellvärden!H$6,"")</f>
        <v>37.692400000000006</v>
      </c>
      <c r="I68" s="10">
        <f>IFERROR((Indata!I68*Modellvärden!I$7)+Modellvärden!I$6,"")</f>
        <v>40.369799999999998</v>
      </c>
      <c r="J68" s="10">
        <f>IFERROR((Indata!J68*Modellvärden!J$7)+Modellvärden!J$6,"")</f>
        <v>28.468400000000003</v>
      </c>
      <c r="K68" s="10">
        <f>IFERROR((Indata!K68*Modellvärden!K$7)+Modellvärden!K$6,"")</f>
        <v>36.281999999999996</v>
      </c>
      <c r="L68" s="10">
        <f>IFERROR((Indata!L68*Modellvärden!L$7)+Modellvärden!L$6,"")</f>
        <v>31.323350000000005</v>
      </c>
      <c r="M68" t="s">
        <v>229</v>
      </c>
      <c r="N68" s="47">
        <f>IF(K68="",(B68*Modellvärden!B$11)+(C68*Modellvärden!C$11)+(D68*Modellvärden!D$11)+(E68*Modellvärden!E$11)+(F68*Modellvärden!F$11)+(G68*Modellvärden!G$11), (B68*Modellvärden!B$4)+(C68*Modellvärden!C$4)+(D68*Modellvärden!D$4)+(E68*Modellvärden!E$4)+(F68*Modellvärden!F$4)+(G68*Modellvärden!G$4)+(H68*Modellvärden!H$4)+(I68*Modellvärden!I$4)+(J68*Modellvärden!J$4)+(K68*Modellvärden!K$4)+(L68*Modellvärden!L$4))</f>
        <v>32.479191607080104</v>
      </c>
      <c r="O68" s="47">
        <f>IF(K68="",(B68*Modellvärden!B$12)+(C68*Modellvärden!C$12)+(D68*Modellvärden!D$12)+(E68*Modellvärden!E$12)+(F68*Modellvärden!F$12)+(G68*Modellvärden!G$12),(B68*Modellvärden!B$5)+(C68*Modellvärden!C$5)+(D68*Modellvärden!D$5)+(E68*Modellvärden!E$5)+(F68*Modellvärden!F$5)+(G68*Modellvärden!G$5)+(H68*Modellvärden!H$5)+(I68*Modellvärden!I$5)+(J68*Modellvärden!J$5)
+(K68*Modellvärden!K$5)+(L68*Modellvärden!L$5))</f>
        <v>32.65342093223876</v>
      </c>
      <c r="P68" s="47">
        <f>(_xlfn.XLOOKUP(M68,Regressionsresultat!$B$53:$B$61,Modellvärden!$B$21:$B$29)*Modellvärden!$B$18)</f>
        <v>20.165998647610348</v>
      </c>
      <c r="Q68" s="47">
        <f t="shared" si="1"/>
        <v>28.432870395643075</v>
      </c>
      <c r="R68" s="47"/>
    </row>
    <row r="69" spans="1:18" ht="17.25">
      <c r="A69" s="9" t="s">
        <v>106</v>
      </c>
      <c r="B69" s="10">
        <f>IFERROR((Indata!B69*Modellvärden!B$7)+Modellvärden!B$6,"")</f>
        <v>30.781336000000003</v>
      </c>
      <c r="C69" s="10">
        <f>IFERROR((Indata!C69*Modellvärden!C$7)+Modellvärden!C$6,"")</f>
        <v>30.400300699999999</v>
      </c>
      <c r="D69" s="10">
        <f>IFERROR((Indata!D69*Modellvärden!D$7)+Modellvärden!D$6,"")</f>
        <v>27.0261</v>
      </c>
      <c r="E69" s="10">
        <f>IFERROR((Indata!E69*Modellvärden!E$7)+Modellvärden!E$6,"")</f>
        <v>29.294771999999998</v>
      </c>
      <c r="F69" s="10">
        <f>IFERROR((Indata!F69*Modellvärden!F$7)+Modellvärden!F$6,"")</f>
        <v>28.907964071856288</v>
      </c>
      <c r="G69" s="10">
        <f>IFERROR((Indata!G69*Modellvärden!G$7)+Modellvärden!G$6,"")</f>
        <v>31.979199999999999</v>
      </c>
      <c r="H69" s="10">
        <f>IFERROR((Indata!H69*Modellvärden!H$7)+Modellvärden!H$6,"")</f>
        <v>25.697199999999995</v>
      </c>
      <c r="I69" s="10">
        <f>IFERROR((Indata!I69*Modellvärden!I$7)+Modellvärden!I$6,"")</f>
        <v>23.653200000000002</v>
      </c>
      <c r="J69" s="10">
        <f>IFERROR((Indata!J69*Modellvärden!J$7)+Modellvärden!J$6,"")</f>
        <v>26.278800000000004</v>
      </c>
      <c r="K69" s="10">
        <f>IFERROR((Indata!K69*Modellvärden!K$7)+Modellvärden!K$6,"")</f>
        <v>26.999999999999993</v>
      </c>
      <c r="L69" s="10">
        <f>IFERROR((Indata!L69*Modellvärden!L$7)+Modellvärden!L$6,"")</f>
        <v>25.757300000000015</v>
      </c>
      <c r="M69" t="s">
        <v>104</v>
      </c>
      <c r="N69" s="47">
        <f>IF(K69="",(B69*Modellvärden!B$11)+(C69*Modellvärden!C$11)+(D69*Modellvärden!D$11)+(E69*Modellvärden!E$11)+(F69*Modellvärden!F$11)+(G69*Modellvärden!G$11), (B69*Modellvärden!B$4)+(C69*Modellvärden!C$4)+(D69*Modellvärden!D$4)+(E69*Modellvärden!E$4)+(F69*Modellvärden!F$4)+(G69*Modellvärden!G$4)+(H69*Modellvärden!H$4)+(I69*Modellvärden!I$4)+(J69*Modellvärden!J$4)+(K69*Modellvärden!K$4)+(L69*Modellvärden!L$4))</f>
        <v>27.711817702071777</v>
      </c>
      <c r="O69" s="47">
        <f>IF(K69="",(B69*Modellvärden!B$12)+(C69*Modellvärden!C$12)+(D69*Modellvärden!D$12)+(E69*Modellvärden!E$12)+(F69*Modellvärden!F$12)+(G69*Modellvärden!G$12),(B69*Modellvärden!B$5)+(C69*Modellvärden!C$5)+(D69*Modellvärden!D$5)+(E69*Modellvärden!E$5)+(F69*Modellvärden!F$5)+(G69*Modellvärden!G$5)+(H69*Modellvärden!H$5)+(I69*Modellvärden!I$5)+(J69*Modellvärden!J$5)
+(K69*Modellvärden!K$5)+(L69*Modellvärden!L$5))</f>
        <v>27.514840199601167</v>
      </c>
      <c r="P69" s="47">
        <f>(_xlfn.XLOOKUP(M69,Regressionsresultat!$B$53:$B$61,Modellvärden!$B$21:$B$29)*Modellvärden!$B$18)</f>
        <v>23.722217719568764</v>
      </c>
      <c r="Q69" s="47">
        <f t="shared" si="1"/>
        <v>26.316291873747236</v>
      </c>
      <c r="R69" s="47"/>
    </row>
    <row r="70" spans="1:18" ht="17.25">
      <c r="A70" s="9" t="s">
        <v>225</v>
      </c>
      <c r="B70" s="10">
        <f>IFERROR((Indata!B70*Modellvärden!B$7)+Modellvärden!B$6,"")</f>
        <v>31.294944000000005</v>
      </c>
      <c r="C70" s="10">
        <f>IFERROR((Indata!C70*Modellvärden!C$7)+Modellvärden!C$6,"")</f>
        <v>30.4889081</v>
      </c>
      <c r="D70" s="10">
        <f>IFERROR((Indata!D70*Modellvärden!D$7)+Modellvärden!D$6,"")</f>
        <v>27.069500000000001</v>
      </c>
      <c r="E70" s="10">
        <f>IFERROR((Indata!E70*Modellvärden!E$7)+Modellvärden!E$6,"")</f>
        <v>29.279294999999998</v>
      </c>
      <c r="F70" s="10">
        <f>IFERROR((Indata!F70*Modellvärden!F$7)+Modellvärden!F$6,"")</f>
        <v>31.76228144989339</v>
      </c>
      <c r="G70" s="10">
        <f>IFERROR((Indata!G70*Modellvärden!G$7)+Modellvärden!G$6,"")</f>
        <v>34.4848</v>
      </c>
      <c r="H70" s="10">
        <f>IFERROR((Indata!H70*Modellvärden!H$7)+Modellvärden!H$6,"")</f>
        <v>41.425600000000003</v>
      </c>
      <c r="I70" s="10">
        <f>IFERROR((Indata!I70*Modellvärden!I$7)+Modellvärden!I$6,"")</f>
        <v>18.458399999999997</v>
      </c>
      <c r="J70" s="10">
        <f>IFERROR((Indata!J70*Modellvärden!J$7)+Modellvärden!J$6,"")</f>
        <v>18.808399999999999</v>
      </c>
      <c r="K70" s="10">
        <f>IFERROR((Indata!K70*Modellvärden!K$7)+Modellvärden!K$6,"")</f>
        <v>39.999999999999993</v>
      </c>
      <c r="L70" s="10">
        <f>IFERROR((Indata!L70*Modellvärden!L$7)+Modellvärden!L$6,"")</f>
        <v>29.6447</v>
      </c>
      <c r="M70" t="s">
        <v>195</v>
      </c>
      <c r="N70" s="47">
        <f>IF(K70="",(B70*Modellvärden!B$11)+(C70*Modellvärden!C$11)+(D70*Modellvärden!D$11)+(E70*Modellvärden!E$11)+(F70*Modellvärden!F$11)+(G70*Modellvärden!G$11), (B70*Modellvärden!B$4)+(C70*Modellvärden!C$4)+(D70*Modellvärden!D$4)+(E70*Modellvärden!E$4)+(F70*Modellvärden!F$4)+(G70*Modellvärden!G$4)+(H70*Modellvärden!H$4)+(I70*Modellvärden!I$4)+(J70*Modellvärden!J$4)+(K70*Modellvärden!K$4)+(L70*Modellvärden!L$4))</f>
        <v>30.208183495909665</v>
      </c>
      <c r="O70" s="47">
        <f>IF(K70="",(B70*Modellvärden!B$12)+(C70*Modellvärden!C$12)+(D70*Modellvärden!D$12)+(E70*Modellvärden!E$12)+(F70*Modellvärden!F$12)+(G70*Modellvärden!G$12),(B70*Modellvärden!B$5)+(C70*Modellvärden!C$5)+(D70*Modellvärden!D$5)+(E70*Modellvärden!E$5)+(F70*Modellvärden!F$5)+(G70*Modellvärden!G$5)+(H70*Modellvärden!H$5)+(I70*Modellvärden!I$5)+(J70*Modellvärden!J$5)
+(K70*Modellvärden!K$5)+(L70*Modellvärden!L$5))</f>
        <v>30.085230061525657</v>
      </c>
      <c r="P70" s="47">
        <f>(_xlfn.XLOOKUP(M70,Regressionsresultat!$B$53:$B$61,Modellvärden!$B$21:$B$29)*Modellvärden!$B$18)</f>
        <v>33.151530705965484</v>
      </c>
      <c r="Q70" s="47">
        <f t="shared" si="1"/>
        <v>31.148314754466934</v>
      </c>
      <c r="R70" s="47"/>
    </row>
    <row r="71" spans="1:18" ht="17.25">
      <c r="A71" s="9" t="s">
        <v>83</v>
      </c>
      <c r="B71" s="10">
        <f>IFERROR((Indata!B71*Modellvärden!B$7)+Modellvärden!B$6,"")</f>
        <v>32.057048000000002</v>
      </c>
      <c r="C71" s="10">
        <f>IFERROR((Indata!C71*Modellvärden!C$7)+Modellvärden!C$6,"")</f>
        <v>42.239532499999996</v>
      </c>
      <c r="D71" s="10">
        <f>IFERROR((Indata!D71*Modellvärden!D$7)+Modellvärden!D$6,"")</f>
        <v>29.996200000000002</v>
      </c>
      <c r="E71" s="10">
        <f>IFERROR((Indata!E71*Modellvärden!E$7)+Modellvärden!E$6,"")</f>
        <v>35.180420999999996</v>
      </c>
      <c r="F71" s="10">
        <f>IFERROR((Indata!F71*Modellvärden!F$7)+Modellvärden!F$6,"")</f>
        <v>34.893838730431057</v>
      </c>
      <c r="G71" s="10">
        <f>IFERROR((Indata!G71*Modellvärden!G$7)+Modellvärden!G$6,"")</f>
        <v>31.509399999999999</v>
      </c>
      <c r="H71" s="10">
        <f>IFERROR((Indata!H71*Modellvärden!H$7)+Modellvärden!H$6,"")</f>
        <v>42.6496</v>
      </c>
      <c r="I71" s="10">
        <f>IFERROR((Indata!I71*Modellvärden!I$7)+Modellvärden!I$6,"")</f>
        <v>39.8703</v>
      </c>
      <c r="J71" s="10">
        <f>IFERROR((Indata!J71*Modellvärden!J$7)+Modellvärden!J$6,"")</f>
        <v>37.935199999999995</v>
      </c>
      <c r="K71" s="10">
        <f>IFERROR((Indata!K71*Modellvärden!K$7)+Modellvärden!K$6,"")</f>
        <v>38.465999999999994</v>
      </c>
      <c r="L71" s="10">
        <f>IFERROR((Indata!L71*Modellvärden!L$7)+Modellvärden!L$6,"")</f>
        <v>40.423400000000015</v>
      </c>
      <c r="M71" t="s">
        <v>70</v>
      </c>
      <c r="N71" s="47">
        <f>IF(K71="",(B71*Modellvärden!B$11)+(C71*Modellvärden!C$11)+(D71*Modellvärden!D$11)+(E71*Modellvärden!E$11)+(F71*Modellvärden!F$11)+(G71*Modellvärden!G$11), (B71*Modellvärden!B$4)+(C71*Modellvärden!C$4)+(D71*Modellvärden!D$4)+(E71*Modellvärden!E$4)+(F71*Modellvärden!F$4)+(G71*Modellvärden!G$4)+(H71*Modellvärden!H$4)+(I71*Modellvärden!I$4)+(J71*Modellvärden!J$4)+(K71*Modellvärden!K$4)+(L71*Modellvärden!L$4))</f>
        <v>37.48513618785713</v>
      </c>
      <c r="O71" s="47">
        <f>IF(K71="",(B71*Modellvärden!B$12)+(C71*Modellvärden!C$12)+(D71*Modellvärden!D$12)+(E71*Modellvärden!E$12)+(F71*Modellvärden!F$12)+(G71*Modellvärden!G$12),(B71*Modellvärden!B$5)+(C71*Modellvärden!C$5)+(D71*Modellvärden!D$5)+(E71*Modellvärden!E$5)+(F71*Modellvärden!F$5)+(G71*Modellvärden!G$5)+(H71*Modellvärden!H$5)+(I71*Modellvärden!I$5)+(J71*Modellvärden!J$5)
+(K71*Modellvärden!K$5)+(L71*Modellvärden!L$5))</f>
        <v>38.208907456978785</v>
      </c>
      <c r="P71" s="47">
        <f>(_xlfn.XLOOKUP(M71,Regressionsresultat!$B$53:$B$61,Modellvärden!$B$21:$B$29)*Modellvärden!$B$18)</f>
        <v>42.153642699832005</v>
      </c>
      <c r="Q71" s="47">
        <f t="shared" si="1"/>
        <v>39.282562114889309</v>
      </c>
      <c r="R71" s="47"/>
    </row>
    <row r="72" spans="1:18" ht="17.25">
      <c r="A72" s="9" t="s">
        <v>136</v>
      </c>
      <c r="B72" s="10">
        <f>IFERROR((Indata!B72*Modellvärden!B$7)+Modellvärden!B$6,"")</f>
        <v>31.818952500000002</v>
      </c>
      <c r="C72" s="10">
        <f>IFERROR((Indata!C72*Modellvärden!C$7)+Modellvärden!C$6,"")</f>
        <v>29.9751239</v>
      </c>
      <c r="D72" s="10">
        <f>IFERROR((Indata!D72*Modellvärden!D$7)+Modellvärden!D$6,"")</f>
        <v>27.073700000000002</v>
      </c>
      <c r="E72" s="10">
        <f>IFERROR((Indata!E72*Modellvärden!E$7)+Modellvärden!E$6,"")</f>
        <v>29.143697999999997</v>
      </c>
      <c r="F72" s="10">
        <f>IFERROR((Indata!F72*Modellvärden!F$7)+Modellvärden!F$6,"")</f>
        <v>29.875169052063885</v>
      </c>
      <c r="G72" s="10">
        <f>IFERROR((Indata!G72*Modellvärden!G$7)+Modellvärden!G$6,"")</f>
        <v>30.2044</v>
      </c>
      <c r="H72" s="10">
        <f>IFERROR((Indata!H72*Modellvärden!H$7)+Modellvärden!H$6,"")</f>
        <v>25.850200000000001</v>
      </c>
      <c r="I72" s="10">
        <f>IFERROR((Indata!I72*Modellvärden!I$7)+Modellvärden!I$6,"")</f>
        <v>25.950900000000001</v>
      </c>
      <c r="J72" s="10">
        <f>IFERROR((Indata!J72*Modellvärden!J$7)+Modellvärden!J$6,"")</f>
        <v>25.892399999999995</v>
      </c>
      <c r="K72" s="10">
        <f>IFERROR((Indata!K72*Modellvärden!K$7)+Modellvärden!K$6,"")</f>
        <v>30.587999999999994</v>
      </c>
      <c r="L72" s="10">
        <f>IFERROR((Indata!L72*Modellvärden!L$7)+Modellvärden!L$6,"")</f>
        <v>25.668949999999995</v>
      </c>
      <c r="M72" t="s">
        <v>104</v>
      </c>
      <c r="N72" s="47">
        <f>IF(K72="",(B72*Modellvärden!B$11)+(C72*Modellvärden!C$11)+(D72*Modellvärden!D$11)+(E72*Modellvärden!E$11)+(F72*Modellvärden!F$11)+(G72*Modellvärden!G$11), (B72*Modellvärden!B$4)+(C72*Modellvärden!C$4)+(D72*Modellvärden!D$4)+(E72*Modellvärden!E$4)+(F72*Modellvärden!F$4)+(G72*Modellvärden!G$4)+(H72*Modellvärden!H$4)+(I72*Modellvärden!I$4)+(J72*Modellvärden!J$4)+(K72*Modellvärden!K$4)+(L72*Modellvärden!L$4))</f>
        <v>28.204406608949316</v>
      </c>
      <c r="O72" s="47">
        <f>IF(K72="",(B72*Modellvärden!B$12)+(C72*Modellvärden!C$12)+(D72*Modellvärden!D$12)+(E72*Modellvärden!E$12)+(F72*Modellvärden!F$12)+(G72*Modellvärden!G$12),(B72*Modellvärden!B$5)+(C72*Modellvärden!C$5)+(D72*Modellvärden!D$5)+(E72*Modellvärden!E$5)+(F72*Modellvärden!F$5)+(G72*Modellvärden!G$5)+(H72*Modellvärden!H$5)+(I72*Modellvärden!I$5)+(J72*Modellvärden!J$5)
+(K72*Modellvärden!K$5)+(L72*Modellvärden!L$5))</f>
        <v>28.012314820497881</v>
      </c>
      <c r="P72" s="47">
        <f>(_xlfn.XLOOKUP(M72,Regressionsresultat!$B$53:$B$61,Modellvärden!$B$21:$B$29)*Modellvärden!$B$18)</f>
        <v>23.722217719568764</v>
      </c>
      <c r="Q72" s="47">
        <f t="shared" si="1"/>
        <v>26.646313049671988</v>
      </c>
      <c r="R72" s="47"/>
    </row>
    <row r="73" spans="1:18" ht="17.25">
      <c r="A73" s="9" t="s">
        <v>217</v>
      </c>
      <c r="B73" s="10">
        <f>IFERROR((Indata!B73*Modellvärden!B$7)+Modellvärden!B$6,"")</f>
        <v>32.129603500000002</v>
      </c>
      <c r="C73" s="10">
        <f>IFERROR((Indata!C73*Modellvärden!C$7)+Modellvärden!C$6,"")</f>
        <v>29.9513681</v>
      </c>
      <c r="D73" s="10">
        <f>IFERROR((Indata!D73*Modellvärden!D$7)+Modellvärden!D$6,"")</f>
        <v>27.157700000000002</v>
      </c>
      <c r="E73" s="10">
        <f>IFERROR((Indata!E73*Modellvärden!E$7)+Modellvärden!E$6,"")</f>
        <v>29.014799999999997</v>
      </c>
      <c r="F73" s="10">
        <f>IFERROR((Indata!F73*Modellvärden!F$7)+Modellvärden!F$6,"")</f>
        <v>27.154297106402371</v>
      </c>
      <c r="G73" s="10">
        <f>IFERROR((Indata!G73*Modellvärden!G$7)+Modellvärden!G$6,"")</f>
        <v>27.907599999999999</v>
      </c>
      <c r="H73" s="10">
        <f>IFERROR((Indata!H73*Modellvärden!H$7)+Modellvärden!H$6,"")</f>
        <v>18.842800000000004</v>
      </c>
      <c r="I73" s="10">
        <f>IFERROR((Indata!I73*Modellvärden!I$7)+Modellvärden!I$6,"")</f>
        <v>28.115400000000001</v>
      </c>
      <c r="J73" s="10">
        <f>IFERROR((Indata!J73*Modellvärden!J$7)+Modellvärden!J$6,"")</f>
        <v>32.911999999999999</v>
      </c>
      <c r="K73" s="10">
        <f>IFERROR((Indata!K73*Modellvärden!K$7)+Modellvärden!K$6,"")</f>
        <v>26.011999999999986</v>
      </c>
      <c r="L73" s="10">
        <f>IFERROR((Indata!L73*Modellvärden!L$7)+Modellvärden!L$6,"")</f>
        <v>23.283500000000004</v>
      </c>
      <c r="M73" t="s">
        <v>195</v>
      </c>
      <c r="N73" s="47">
        <f>IF(K73="",(B73*Modellvärden!B$11)+(C73*Modellvärden!C$11)+(D73*Modellvärden!D$11)+(E73*Modellvärden!E$11)+(F73*Modellvärden!F$11)+(G73*Modellvärden!G$11), (B73*Modellvärden!B$4)+(C73*Modellvärden!C$4)+(D73*Modellvärden!D$4)+(E73*Modellvärden!E$4)+(F73*Modellvärden!F$4)+(G73*Modellvärden!G$4)+(H73*Modellvärden!H$4)+(I73*Modellvärden!I$4)+(J73*Modellvärden!J$4)+(K73*Modellvärden!K$4)+(L73*Modellvärden!L$4))</f>
        <v>27.333407818011239</v>
      </c>
      <c r="O73" s="47">
        <f>IF(K73="",(B73*Modellvärden!B$12)+(C73*Modellvärden!C$12)+(D73*Modellvärden!D$12)+(E73*Modellvärden!E$12)+(F73*Modellvärden!F$12)+(G73*Modellvärden!G$12),(B73*Modellvärden!B$5)+(C73*Modellvärden!C$5)+(D73*Modellvärden!D$5)+(E73*Modellvärden!E$5)+(F73*Modellvärden!F$5)+(G73*Modellvärden!G$5)+(H73*Modellvärden!H$5)+(I73*Modellvärden!I$5)+(J73*Modellvärden!J$5)
+(K73*Modellvärden!K$5)+(L73*Modellvärden!L$5))</f>
        <v>27.157527937058429</v>
      </c>
      <c r="P73" s="47">
        <f>(_xlfn.XLOOKUP(M73,Regressionsresultat!$B$53:$B$61,Modellvärden!$B$21:$B$29)*Modellvärden!$B$18)</f>
        <v>33.151530705965484</v>
      </c>
      <c r="Q73" s="47">
        <f t="shared" si="1"/>
        <v>29.21415548701172</v>
      </c>
      <c r="R73" s="47"/>
    </row>
    <row r="74" spans="1:18" ht="17.25">
      <c r="A74" s="9" t="s">
        <v>226</v>
      </c>
      <c r="B74" s="10">
        <f>IFERROR((Indata!B74*Modellvärden!B$7)+Modellvärden!B$6,"")</f>
        <v>31.954639500000003</v>
      </c>
      <c r="C74" s="10">
        <f>IFERROR((Indata!C74*Modellvärden!C$7)+Modellvärden!C$6,"")</f>
        <v>29.971222399999998</v>
      </c>
      <c r="D74" s="10">
        <f>IFERROR((Indata!D74*Modellvärden!D$7)+Modellvärden!D$6,"")</f>
        <v>27.1038</v>
      </c>
      <c r="E74" s="10">
        <f>IFERROR((Indata!E74*Modellvärden!E$7)+Modellvärden!E$6,"")</f>
        <v>29.013876</v>
      </c>
      <c r="F74" s="10">
        <f>IFERROR((Indata!F74*Modellvärden!F$7)+Modellvärden!F$6,"")</f>
        <v>30.335145742483359</v>
      </c>
      <c r="G74" s="10">
        <f>IFERROR((Indata!G74*Modellvärden!G$7)+Modellvärden!G$6,"")</f>
        <v>34.850200000000001</v>
      </c>
      <c r="H74" s="10">
        <f>IFERROR((Indata!H74*Modellvärden!H$7)+Modellvärden!H$6,"")</f>
        <v>37.080400000000004</v>
      </c>
      <c r="I74" s="10">
        <f>IFERROR((Indata!I74*Modellvärden!I$7)+Modellvärden!I$6,"")</f>
        <v>24.852</v>
      </c>
      <c r="J74" s="10">
        <f>IFERROR((Indata!J74*Modellvärden!J$7)+Modellvärden!J$6,"")</f>
        <v>20.418399999999998</v>
      </c>
      <c r="K74" s="10">
        <f>IFERROR((Indata!K74*Modellvärden!K$7)+Modellvärden!K$6,"")</f>
        <v>40.41599999999999</v>
      </c>
      <c r="L74" s="10">
        <f>IFERROR((Indata!L74*Modellvärden!L$7)+Modellvärden!L$6,"")</f>
        <v>33.00200000000001</v>
      </c>
      <c r="M74" t="s">
        <v>195</v>
      </c>
      <c r="N74" s="47">
        <f>IF(K74="",(B74*Modellvärden!B$11)+(C74*Modellvärden!C$11)+(D74*Modellvärden!D$11)+(E74*Modellvärden!E$11)+(F74*Modellvärden!F$11)+(G74*Modellvärden!G$11), (B74*Modellvärden!B$4)+(C74*Modellvärden!C$4)+(D74*Modellvärden!D$4)+(E74*Modellvärden!E$4)+(F74*Modellvärden!F$4)+(G74*Modellvärden!G$4)+(H74*Modellvärden!H$4)+(I74*Modellvärden!I$4)+(J74*Modellvärden!J$4)+(K74*Modellvärden!K$4)+(L74*Modellvärden!L$4))</f>
        <v>30.79861985236575</v>
      </c>
      <c r="O74" s="47">
        <f>IF(K74="",(B74*Modellvärden!B$12)+(C74*Modellvärden!C$12)+(D74*Modellvärden!D$12)+(E74*Modellvärden!E$12)+(F74*Modellvärden!F$12)+(G74*Modellvärden!G$12),(B74*Modellvärden!B$5)+(C74*Modellvärden!C$5)+(D74*Modellvärden!D$5)+(E74*Modellvärden!E$5)+(F74*Modellvärden!F$5)+(G74*Modellvärden!G$5)+(H74*Modellvärden!H$5)+(I74*Modellvärden!I$5)+(J74*Modellvärden!J$5)
+(K74*Modellvärden!K$5)+(L74*Modellvärden!L$5))</f>
        <v>30.684062994893022</v>
      </c>
      <c r="P74" s="47">
        <f>(_xlfn.XLOOKUP(M74,Regressionsresultat!$B$53:$B$61,Modellvärden!$B$21:$B$29)*Modellvärden!$B$18)</f>
        <v>33.151530705965484</v>
      </c>
      <c r="Q74" s="47">
        <f t="shared" si="1"/>
        <v>31.544737851074753</v>
      </c>
      <c r="R74" s="47"/>
    </row>
    <row r="75" spans="1:18" ht="17.25">
      <c r="A75" s="9" t="s">
        <v>33</v>
      </c>
      <c r="B75" s="10">
        <f>IFERROR((Indata!B75*Modellvärden!B$7)+Modellvärden!B$6,"")</f>
        <v>32.387167000000005</v>
      </c>
      <c r="C75" s="10">
        <f>IFERROR((Indata!C75*Modellvärden!C$7)+Modellvärden!C$6,"")</f>
        <v>39.077496799999999</v>
      </c>
      <c r="D75" s="10">
        <f>IFERROR((Indata!D75*Modellvärden!D$7)+Modellvärden!D$6,"")</f>
        <v>33.035600000000002</v>
      </c>
      <c r="E75" s="10">
        <f>IFERROR((Indata!E75*Modellvärden!E$7)+Modellvärden!E$6,"")</f>
        <v>36.517218</v>
      </c>
      <c r="F75" s="10">
        <f>IFERROR((Indata!F75*Modellvärden!F$7)+Modellvärden!F$6,"")</f>
        <v>29.728143532596278</v>
      </c>
      <c r="G75" s="10">
        <f>IFERROR((Indata!G75*Modellvärden!G$7)+Modellvärden!G$6,"")</f>
        <v>28.638399999999997</v>
      </c>
      <c r="H75" s="10">
        <f>IFERROR((Indata!H75*Modellvärden!H$7)+Modellvärden!H$6,"")</f>
        <v>34.969000000000001</v>
      </c>
      <c r="I75" s="10">
        <f>IFERROR((Indata!I75*Modellvärden!I$7)+Modellvärden!I$6,"")</f>
        <v>36.174000000000007</v>
      </c>
      <c r="J75" s="10">
        <f>IFERROR((Indata!J75*Modellvärden!J$7)+Modellvärden!J$6,"")</f>
        <v>26.697400000000002</v>
      </c>
      <c r="K75" s="10">
        <f>IFERROR((Indata!K75*Modellvärden!K$7)+Modellvärden!K$6,"")</f>
        <v>32.355999999999995</v>
      </c>
      <c r="L75" s="10">
        <f>IFERROR((Indata!L75*Modellvärden!L$7)+Modellvärden!L$6,"")</f>
        <v>37.419499999999999</v>
      </c>
      <c r="M75" t="s">
        <v>26</v>
      </c>
      <c r="N75" s="47">
        <f>IF(K75="",(B75*Modellvärden!B$11)+(C75*Modellvärden!C$11)+(D75*Modellvärden!D$11)+(E75*Modellvärden!E$11)+(F75*Modellvärden!F$11)+(G75*Modellvärden!G$11), (B75*Modellvärden!B$4)+(C75*Modellvärden!C$4)+(D75*Modellvärden!D$4)+(E75*Modellvärden!E$4)+(F75*Modellvärden!F$4)+(G75*Modellvärden!G$4)+(H75*Modellvärden!H$4)+(I75*Modellvärden!I$4)+(J75*Modellvärden!J$4)+(K75*Modellvärden!K$4)+(L75*Modellvärden!L$4))</f>
        <v>33.685903671353444</v>
      </c>
      <c r="O75" s="47">
        <f>IF(K75="",(B75*Modellvärden!B$12)+(C75*Modellvärden!C$12)+(D75*Modellvärden!D$12)+(E75*Modellvärden!E$12)+(F75*Modellvärden!F$12)+(G75*Modellvärden!G$12),(B75*Modellvärden!B$5)+(C75*Modellvärden!C$5)+(D75*Modellvärden!D$5)+(E75*Modellvärden!E$5)+(F75*Modellvärden!F$5)+(G75*Modellvärden!G$5)+(H75*Modellvärden!H$5)+(I75*Modellvärden!I$5)+(J75*Modellvärden!J$5)
+(K75*Modellvärden!K$5)+(L75*Modellvärden!L$5))</f>
        <v>34.190284793072493</v>
      </c>
      <c r="P75" s="47">
        <f>(_xlfn.XLOOKUP(M75,Regressionsresultat!$B$53:$B$61,Modellvärden!$B$21:$B$29)*Modellvärden!$B$18)</f>
        <v>29.352675018140246</v>
      </c>
      <c r="Q75" s="47">
        <f t="shared" si="1"/>
        <v>32.409621160855394</v>
      </c>
      <c r="R75" s="47"/>
    </row>
    <row r="76" spans="1:18" ht="17.25">
      <c r="A76" s="9" t="s">
        <v>189</v>
      </c>
      <c r="B76" s="10">
        <f>IFERROR((Indata!B76*Modellvärden!B$7)+Modellvärden!B$6,"")</f>
        <v>28.735460000000003</v>
      </c>
      <c r="C76" s="10">
        <f>IFERROR((Indata!C76*Modellvärden!C$7)+Modellvärden!C$6,"")</f>
        <v>32.417549600000001</v>
      </c>
      <c r="D76" s="10">
        <f>IFERROR((Indata!D76*Modellvärden!D$7)+Modellvärden!D$6,"")</f>
        <v>27.046400000000002</v>
      </c>
      <c r="E76" s="10">
        <f>IFERROR((Indata!E76*Modellvärden!E$7)+Modellvärden!E$6,"")</f>
        <v>29.467559999999999</v>
      </c>
      <c r="F76" s="10">
        <f>IFERROR((Indata!F76*Modellvärden!F$7)+Modellvärden!F$6,"")</f>
        <v>33.248690218296957</v>
      </c>
      <c r="G76" s="10">
        <f>IFERROR((Indata!G76*Modellvärden!G$7)+Modellvärden!G$6,"")</f>
        <v>35.685400000000001</v>
      </c>
      <c r="H76" s="10">
        <f>IFERROR((Indata!H76*Modellvärden!H$7)+Modellvärden!H$6,"")</f>
        <v>30.9604</v>
      </c>
      <c r="I76" s="10">
        <f>IFERROR((Indata!I76*Modellvärden!I$7)+Modellvärden!I$6,"")</f>
        <v>28.781400000000001</v>
      </c>
      <c r="J76" s="10">
        <f>IFERROR((Indata!J76*Modellvärden!J$7)+Modellvärden!J$6,"")</f>
        <v>31.688400000000001</v>
      </c>
      <c r="K76" s="10">
        <f>IFERROR((Indata!K76*Modellvärden!K$7)+Modellvärden!K$6,"")</f>
        <v>34.643999999999991</v>
      </c>
      <c r="L76" s="10">
        <f>IFERROR((Indata!L76*Modellvärden!L$7)+Modellvärden!L$6,"")</f>
        <v>28.407800000000009</v>
      </c>
      <c r="M76" t="s">
        <v>171</v>
      </c>
      <c r="N76" s="47">
        <f>IF(K76="",(B76*Modellvärden!B$11)+(C76*Modellvärden!C$11)+(D76*Modellvärden!D$11)+(E76*Modellvärden!E$11)+(F76*Modellvärden!F$11)+(G76*Modellvärden!G$11), (B76*Modellvärden!B$4)+(C76*Modellvärden!C$4)+(D76*Modellvärden!D$4)+(E76*Modellvärden!E$4)+(F76*Modellvärden!F$4)+(G76*Modellvärden!G$4)+(H76*Modellvärden!H$4)+(I76*Modellvärden!I$4)+(J76*Modellvärden!J$4)+(K76*Modellvärden!K$4)+(L76*Modellvärden!L$4))</f>
        <v>31.050256105119072</v>
      </c>
      <c r="O76" s="47">
        <f>IF(K76="",(B76*Modellvärden!B$12)+(C76*Modellvärden!C$12)+(D76*Modellvärden!D$12)+(E76*Modellvärden!E$12)+(F76*Modellvärden!F$12)+(G76*Modellvärden!G$12),(B76*Modellvärden!B$5)+(C76*Modellvärden!C$5)+(D76*Modellvärden!D$5)+(E76*Modellvärden!E$5)+(F76*Modellvärden!F$5)+(G76*Modellvärden!G$5)+(H76*Modellvärden!H$5)+(I76*Modellvärden!I$5)+(J76*Modellvärden!J$5)
+(K76*Modellvärden!K$5)+(L76*Modellvärden!L$5))</f>
        <v>31.001419876624745</v>
      </c>
      <c r="P76" s="47">
        <f>(_xlfn.XLOOKUP(M76,Regressionsresultat!$B$53:$B$61,Modellvärden!$B$21:$B$29)*Modellvärden!$B$18)</f>
        <v>29.156866757766061</v>
      </c>
      <c r="Q76" s="47">
        <f t="shared" si="1"/>
        <v>30.402847579836628</v>
      </c>
      <c r="R76" s="47"/>
    </row>
    <row r="77" spans="1:18" ht="17.25">
      <c r="A77" s="9" t="s">
        <v>311</v>
      </c>
      <c r="B77" s="10">
        <f>IFERROR((Indata!B77*Modellvärden!B$7)+Modellvärden!B$6,"")</f>
        <v>30.851675000000004</v>
      </c>
      <c r="C77" s="10">
        <f>IFERROR((Indata!C77*Modellvärden!C$7)+Modellvärden!C$6,"")</f>
        <v>30.369348799999997</v>
      </c>
      <c r="D77" s="10">
        <f>IFERROR((Indata!D77*Modellvärden!D$7)+Modellvärden!D$6,"")</f>
        <v>27.0275</v>
      </c>
      <c r="E77" s="10">
        <f>IFERROR((Indata!E77*Modellvärden!E$7)+Modellvärden!E$6,"")</f>
        <v>29.134226999999999</v>
      </c>
      <c r="F77" s="10">
        <f>IFERROR((Indata!F77*Modellvärden!F$7)+Modellvärden!F$6,"")</f>
        <v>31.125683548493878</v>
      </c>
      <c r="G77" s="10">
        <f>IFERROR((Indata!G77*Modellvärden!G$7)+Modellvärden!G$6,"")</f>
        <v>25.297599999999999</v>
      </c>
      <c r="H77" s="10" t="str">
        <f>IFERROR((Indata!H77*Modellvärden!H$7)+Modellvärden!H$6,"")</f>
        <v/>
      </c>
      <c r="I77" s="10" t="str">
        <f>IFERROR((Indata!I77*Modellvärden!I$7)+Modellvärden!I$6,"")</f>
        <v/>
      </c>
      <c r="J77" s="10" t="str">
        <f>IFERROR((Indata!J77*Modellvärden!J$7)+Modellvärden!J$6,"")</f>
        <v/>
      </c>
      <c r="K77" s="10" t="str">
        <f>IFERROR((Indata!K77*Modellvärden!K$7)+Modellvärden!K$6,"")</f>
        <v/>
      </c>
      <c r="L77" s="10" t="str">
        <f>IFERROR((Indata!L77*Modellvärden!L$7)+Modellvärden!L$6,"")</f>
        <v/>
      </c>
      <c r="M77" t="s">
        <v>195</v>
      </c>
      <c r="N77" s="47">
        <f>IF(K77="",(B77*Modellvärden!B$11)+(C77*Modellvärden!C$11)+(D77*Modellvärden!D$11)+(E77*Modellvärden!E$11)+(F77*Modellvärden!F$11)+(G77*Modellvärden!G$11), (B77*Modellvärden!B$4)+(C77*Modellvärden!C$4)+(D77*Modellvärden!D$4)+(E77*Modellvärden!E$4)+(F77*Modellvärden!F$4)+(G77*Modellvärden!G$4)+(H77*Modellvärden!H$4)+(I77*Modellvärden!I$4)+(J77*Modellvärden!J$4)+(K77*Modellvärden!K$4)+(L77*Modellvärden!L$4))</f>
        <v>29.039757146972949</v>
      </c>
      <c r="O77" s="47">
        <f>IF(K77="",(B77*Modellvärden!B$12)+(C77*Modellvärden!C$12)+(D77*Modellvärden!D$12)+(E77*Modellvärden!E$12)+(F77*Modellvärden!F$12)+(G77*Modellvärden!G$12),(B77*Modellvärden!B$5)+(C77*Modellvärden!C$5)+(D77*Modellvärden!D$5)+(E77*Modellvärden!E$5)+(F77*Modellvärden!F$5)+(G77*Modellvärden!G$5)+(H77*Modellvärden!H$5)+(I77*Modellvärden!I$5)+(J77*Modellvärden!J$5)
+(K77*Modellvärden!K$5)+(L77*Modellvärden!L$5))</f>
        <v>29.188214374724186</v>
      </c>
      <c r="P77" s="47">
        <f>(_xlfn.XLOOKUP(M77,Regressionsresultat!$B$53:$B$61,Modellvärden!$B$21:$B$29)*Modellvärden!$B$18)</f>
        <v>33.151530705965484</v>
      </c>
      <c r="Q77" s="47">
        <f t="shared" si="1"/>
        <v>30.459834075887539</v>
      </c>
      <c r="R77" s="47"/>
    </row>
    <row r="78" spans="1:18" ht="17.25">
      <c r="A78" s="9" t="s">
        <v>293</v>
      </c>
      <c r="B78" s="10">
        <f>IFERROR((Indata!B78*Modellvärden!B$7)+Modellvärden!B$6,"")</f>
        <v>31.122894000000002</v>
      </c>
      <c r="C78" s="10">
        <f>IFERROR((Indata!C78*Modellvärden!C$7)+Modellvärden!C$6,"")</f>
        <v>30.057228799999997</v>
      </c>
      <c r="D78" s="10">
        <f>IFERROR((Indata!D78*Modellvärden!D$7)+Modellvärden!D$6,"")</f>
        <v>27.0184</v>
      </c>
      <c r="E78" s="10">
        <f>IFERROR((Indata!E78*Modellvärden!E$7)+Modellvärden!E$6,"")</f>
        <v>29.140463999999998</v>
      </c>
      <c r="F78" s="10">
        <f>IFERROR((Indata!F78*Modellvärden!F$7)+Modellvärden!F$6,"")</f>
        <v>31.860244099253581</v>
      </c>
      <c r="G78" s="10">
        <f>IFERROR((Indata!G78*Modellvärden!G$7)+Modellvärden!G$6,"")</f>
        <v>31.927</v>
      </c>
      <c r="H78" s="10" t="str">
        <f>IFERROR((Indata!H78*Modellvärden!H$7)+Modellvärden!H$6,"")</f>
        <v/>
      </c>
      <c r="I78" s="10" t="str">
        <f>IFERROR((Indata!I78*Modellvärden!I$7)+Modellvärden!I$6,"")</f>
        <v/>
      </c>
      <c r="J78" s="10" t="str">
        <f>IFERROR((Indata!J78*Modellvärden!J$7)+Modellvärden!J$6,"")</f>
        <v/>
      </c>
      <c r="K78" s="10" t="str">
        <f>IFERROR((Indata!K78*Modellvärden!K$7)+Modellvärden!K$6,"")</f>
        <v/>
      </c>
      <c r="L78" s="10" t="str">
        <f>IFERROR((Indata!L78*Modellvärden!L$7)+Modellvärden!L$6,"")</f>
        <v/>
      </c>
      <c r="M78" t="s">
        <v>155</v>
      </c>
      <c r="N78" s="47">
        <f>IF(K78="",(B78*Modellvärden!B$11)+(C78*Modellvärden!C$11)+(D78*Modellvärden!D$11)+(E78*Modellvärden!E$11)+(F78*Modellvärden!F$11)+(G78*Modellvärden!G$11), (B78*Modellvärden!B$4)+(C78*Modellvärden!C$4)+(D78*Modellvärden!D$4)+(E78*Modellvärden!E$4)+(F78*Modellvärden!F$4)+(G78*Modellvärden!G$4)+(H78*Modellvärden!H$4)+(I78*Modellvärden!I$4)+(J78*Modellvärden!J$4)+(K78*Modellvärden!K$4)+(L78*Modellvärden!L$4))</f>
        <v>30.140019517194688</v>
      </c>
      <c r="O78" s="47">
        <f>IF(K78="",(B78*Modellvärden!B$12)+(C78*Modellvärden!C$12)+(D78*Modellvärden!D$12)+(E78*Modellvärden!E$12)+(F78*Modellvärden!F$12)+(G78*Modellvärden!G$12),(B78*Modellvärden!B$5)+(C78*Modellvärden!C$5)+(D78*Modellvärden!D$5)+(E78*Modellvärden!E$5)+(F78*Modellvärden!F$5)+(G78*Modellvärden!G$5)+(H78*Modellvärden!H$5)+(I78*Modellvärden!I$5)+(J78*Modellvärden!J$5)
+(K78*Modellvärden!K$5)+(L78*Modellvärden!L$5))</f>
        <v>29.964783274210259</v>
      </c>
      <c r="P78" s="47">
        <f>(_xlfn.XLOOKUP(M78,Regressionsresultat!$B$53:$B$61,Modellvärden!$B$21:$B$29)*Modellvärden!$B$18)</f>
        <v>32.997385452191033</v>
      </c>
      <c r="Q78" s="47">
        <f t="shared" si="1"/>
        <v>31.034062747865324</v>
      </c>
      <c r="R78" s="47"/>
    </row>
    <row r="79" spans="1:18" ht="17.25">
      <c r="A79" s="9" t="s">
        <v>48</v>
      </c>
      <c r="B79" s="10">
        <f>IFERROR((Indata!B79*Modellvärden!B$7)+Modellvärden!B$6,"")</f>
        <v>32.367513000000002</v>
      </c>
      <c r="C79" s="10">
        <f>IFERROR((Indata!C79*Modellvärden!C$7)+Modellvärden!C$6,"")</f>
        <v>31.123725499999999</v>
      </c>
      <c r="D79" s="10">
        <f>IFERROR((Indata!D79*Modellvärden!D$7)+Modellvärden!D$6,"")</f>
        <v>28.029900000000001</v>
      </c>
      <c r="E79" s="10">
        <f>IFERROR((Indata!E79*Modellvärden!E$7)+Modellvärden!E$6,"")</f>
        <v>29.433371999999999</v>
      </c>
      <c r="F79" s="10">
        <f>IFERROR((Indata!F79*Modellvärden!F$7)+Modellvärden!F$6,"")</f>
        <v>24.134203606644753</v>
      </c>
      <c r="G79" s="10">
        <f>IFERROR((Indata!G79*Modellvärden!G$7)+Modellvärden!G$6,"")</f>
        <v>31.4572</v>
      </c>
      <c r="H79" s="10">
        <f>IFERROR((Indata!H79*Modellvärden!H$7)+Modellvärden!H$6,"")</f>
        <v>35.9176</v>
      </c>
      <c r="I79" s="10">
        <f>IFERROR((Indata!I79*Modellvärden!I$7)+Modellvärden!I$6,"")</f>
        <v>36.040800000000004</v>
      </c>
      <c r="J79" s="10">
        <f>IFERROR((Indata!J79*Modellvärden!J$7)+Modellvärden!J$6,"")</f>
        <v>28.725999999999999</v>
      </c>
      <c r="K79" s="10">
        <f>IFERROR((Indata!K79*Modellvärden!K$7)+Modellvärden!K$6,"")</f>
        <v>33.86399999999999</v>
      </c>
      <c r="L79" s="10">
        <f>IFERROR((Indata!L79*Modellvärden!L$7)+Modellvärden!L$6,"")</f>
        <v>29.291300000000007</v>
      </c>
      <c r="M79" t="s">
        <v>26</v>
      </c>
      <c r="N79" s="47">
        <f>IF(K79="",(B79*Modellvärden!B$11)+(C79*Modellvärden!C$11)+(D79*Modellvärden!D$11)+(E79*Modellvärden!E$11)+(F79*Modellvärden!F$11)+(G79*Modellvärden!G$11), (B79*Modellvärden!B$4)+(C79*Modellvärden!C$4)+(D79*Modellvärden!D$4)+(E79*Modellvärden!E$4)+(F79*Modellvärden!F$4)+(G79*Modellvärden!G$4)+(H79*Modellvärden!H$4)+(I79*Modellvärden!I$4)+(J79*Modellvärden!J$4)+(K79*Modellvärden!K$4)+(L79*Modellvärden!L$4))</f>
        <v>31.212037040012312</v>
      </c>
      <c r="O79" s="47">
        <f>IF(K79="",(B79*Modellvärden!B$12)+(C79*Modellvärden!C$12)+(D79*Modellvärden!D$12)+(E79*Modellvärden!E$12)+(F79*Modellvärden!F$12)+(G79*Modellvärden!G$12),(B79*Modellvärden!B$5)+(C79*Modellvärden!C$5)+(D79*Modellvärden!D$5)+(E79*Modellvärden!E$5)+(F79*Modellvärden!F$5)+(G79*Modellvärden!G$5)+(H79*Modellvärden!H$5)+(I79*Modellvärden!I$5)+(J79*Modellvärden!J$5)
+(K79*Modellvärden!K$5)+(L79*Modellvärden!L$5))</f>
        <v>31.449547804599071</v>
      </c>
      <c r="P79" s="47">
        <f>(_xlfn.XLOOKUP(M79,Regressionsresultat!$B$53:$B$61,Modellvärden!$B$21:$B$29)*Modellvärden!$B$18)</f>
        <v>29.352675018140246</v>
      </c>
      <c r="Q79" s="47">
        <f t="shared" si="1"/>
        <v>30.671419954250542</v>
      </c>
      <c r="R79" s="47"/>
    </row>
    <row r="80" spans="1:18" ht="17.25">
      <c r="A80" s="9" t="s">
        <v>237</v>
      </c>
      <c r="B80" s="10">
        <f>IFERROR((Indata!B80*Modellvärden!B$7)+Modellvärden!B$6,"")</f>
        <v>31.063265500000004</v>
      </c>
      <c r="C80" s="10">
        <f>IFERROR((Indata!C80*Modellvärden!C$7)+Modellvärden!C$6,"")</f>
        <v>29.727075199999998</v>
      </c>
      <c r="D80" s="10">
        <f>IFERROR((Indata!D80*Modellvärden!D$7)+Modellvärden!D$6,"")</f>
        <v>26.989000000000001</v>
      </c>
      <c r="E80" s="10">
        <f>IFERROR((Indata!E80*Modellvärden!E$7)+Modellvärden!E$6,"")</f>
        <v>28.939494</v>
      </c>
      <c r="F80" s="10">
        <f>IFERROR((Indata!F80*Modellvärden!F$7)+Modellvärden!F$6,"")</f>
        <v>32.508331543143569</v>
      </c>
      <c r="G80" s="10">
        <f>IFERROR((Indata!G80*Modellvärden!G$7)+Modellvärden!G$6,"")</f>
        <v>24.4102</v>
      </c>
      <c r="H80" s="10">
        <f>IFERROR((Indata!H80*Modellvärden!H$7)+Modellvärden!H$6,"")</f>
        <v>34.387599999999999</v>
      </c>
      <c r="I80" s="10">
        <f>IFERROR((Indata!I80*Modellvärden!I$7)+Modellvärden!I$6,"")</f>
        <v>29.181000000000001</v>
      </c>
      <c r="J80" s="10">
        <f>IFERROR((Indata!J80*Modellvärden!J$7)+Modellvärden!J$6,"")</f>
        <v>23.702800000000003</v>
      </c>
      <c r="K80" s="10">
        <f>IFERROR((Indata!K80*Modellvärden!K$7)+Modellvärden!K$6,"")</f>
        <v>28.663999999999994</v>
      </c>
      <c r="L80" s="10">
        <f>IFERROR((Indata!L80*Modellvärden!L$7)+Modellvärden!L$6,"")</f>
        <v>33.178699999999992</v>
      </c>
      <c r="M80" t="s">
        <v>229</v>
      </c>
      <c r="N80" s="47">
        <f>IF(K80="",(B80*Modellvärden!B$11)+(C80*Modellvärden!C$11)+(D80*Modellvärden!D$11)+(E80*Modellvärden!E$11)+(F80*Modellvärden!F$11)+(G80*Modellvärden!G$11), (B80*Modellvärden!B$4)+(C80*Modellvärden!C$4)+(D80*Modellvärden!D$4)+(E80*Modellvärden!E$4)+(F80*Modellvärden!F$4)+(G80*Modellvärden!G$4)+(H80*Modellvärden!H$4)+(I80*Modellvärden!I$4)+(J80*Modellvärden!J$4)+(K80*Modellvärden!K$4)+(L80*Modellvärden!L$4))</f>
        <v>29.412683005934529</v>
      </c>
      <c r="O80" s="47">
        <f>IF(K80="",(B80*Modellvärden!B$12)+(C80*Modellvärden!C$12)+(D80*Modellvärden!D$12)+(E80*Modellvärden!E$12)+(F80*Modellvärden!F$12)+(G80*Modellvärden!G$12),(B80*Modellvärden!B$5)+(C80*Modellvärden!C$5)+(D80*Modellvärden!D$5)+(E80*Modellvärden!E$5)+(F80*Modellvärden!F$5)+(G80*Modellvärden!G$5)+(H80*Modellvärden!H$5)+(I80*Modellvärden!I$5)+(J80*Modellvärden!J$5)
+(K80*Modellvärden!K$5)+(L80*Modellvärden!L$5))</f>
        <v>29.542480652861922</v>
      </c>
      <c r="P80" s="47">
        <f>(_xlfn.XLOOKUP(M80,Regressionsresultat!$B$53:$B$61,Modellvärden!$B$21:$B$29)*Modellvärden!$B$18)</f>
        <v>20.165998647610348</v>
      </c>
      <c r="Q80" s="47">
        <f t="shared" si="1"/>
        <v>26.373720768802269</v>
      </c>
      <c r="R80" s="47"/>
    </row>
    <row r="81" spans="1:18" ht="17.25">
      <c r="A81" s="9" t="s">
        <v>338</v>
      </c>
      <c r="B81" s="10">
        <f>IFERROR((Indata!B81*Modellvärden!B$7)+Modellvärden!B$6,"")</f>
        <v>15.099846500000005</v>
      </c>
      <c r="C81" s="10">
        <f>IFERROR((Indata!C81*Modellvärden!C$7)+Modellvärden!C$6,"")</f>
        <v>30.033039499999997</v>
      </c>
      <c r="D81" s="10">
        <f>IFERROR((Indata!D81*Modellvärden!D$7)+Modellvärden!D$6,"")</f>
        <v>26.946300000000001</v>
      </c>
      <c r="E81" s="10">
        <f>IFERROR((Indata!E81*Modellvärden!E$7)+Modellvärden!E$6,"")</f>
        <v>28.943883</v>
      </c>
      <c r="F81" s="10">
        <f>IFERROR((Indata!F81*Modellvärden!F$7)+Modellvärden!F$6,"")</f>
        <v>31.812107114933543</v>
      </c>
      <c r="G81" s="10">
        <f>IFERROR((Indata!G81*Modellvärden!G$7)+Modellvärden!G$6,"")</f>
        <v>27.228999999999999</v>
      </c>
      <c r="H81" s="10" t="str">
        <f>IFERROR((Indata!H81*Modellvärden!H$7)+Modellvärden!H$6,"")</f>
        <v/>
      </c>
      <c r="I81" s="10" t="str">
        <f>IFERROR((Indata!I81*Modellvärden!I$7)+Modellvärden!I$6,"")</f>
        <v/>
      </c>
      <c r="J81" s="10" t="str">
        <f>IFERROR((Indata!J81*Modellvärden!J$7)+Modellvärden!J$6,"")</f>
        <v/>
      </c>
      <c r="K81" s="10" t="str">
        <f>IFERROR((Indata!K81*Modellvärden!K$7)+Modellvärden!K$6,"")</f>
        <v/>
      </c>
      <c r="L81" s="10" t="str">
        <f>IFERROR((Indata!L81*Modellvärden!L$7)+Modellvärden!L$6,"")</f>
        <v/>
      </c>
      <c r="M81" t="s">
        <v>253</v>
      </c>
      <c r="N81" s="47">
        <f>IF(K81="",(B81*Modellvärden!B$11)+(C81*Modellvärden!C$11)+(D81*Modellvärden!D$11)+(E81*Modellvärden!E$11)+(F81*Modellvärden!F$11)+(G81*Modellvärden!G$11), (B81*Modellvärden!B$4)+(C81*Modellvärden!C$4)+(D81*Modellvärden!D$4)+(E81*Modellvärden!E$4)+(F81*Modellvärden!F$4)+(G81*Modellvärden!G$4)+(H81*Modellvärden!H$4)+(I81*Modellvärden!I$4)+(J81*Modellvärden!J$4)+(K81*Modellvärden!K$4)+(L81*Modellvärden!L$4))</f>
        <v>27.204921897177883</v>
      </c>
      <c r="O81" s="47">
        <f>IF(K81="",(B81*Modellvärden!B$12)+(C81*Modellvärden!C$12)+(D81*Modellvärden!D$12)+(E81*Modellvärden!E$12)+(F81*Modellvärden!F$12)+(G81*Modellvärden!G$12),(B81*Modellvärden!B$5)+(C81*Modellvärden!C$5)+(D81*Modellvärden!D$5)+(E81*Modellvärden!E$5)+(F81*Modellvärden!F$5)+(G81*Modellvärden!G$5)+(H81*Modellvärden!H$5)+(I81*Modellvärden!I$5)+(J81*Modellvärden!J$5)
+(K81*Modellvärden!K$5)+(L81*Modellvärden!L$5))</f>
        <v>28.000928354751295</v>
      </c>
      <c r="P81" s="47">
        <f>(_xlfn.XLOOKUP(M81,Regressionsresultat!$B$53:$B$61,Modellvärden!$B$21:$B$29)*Modellvärden!$B$18)</f>
        <v>32.168195415945611</v>
      </c>
      <c r="Q81" s="47">
        <f t="shared" si="1"/>
        <v>29.124681889291594</v>
      </c>
      <c r="R81" s="47"/>
    </row>
    <row r="82" spans="1:18" ht="17.25">
      <c r="A82" s="9" t="s">
        <v>190</v>
      </c>
      <c r="B82" s="10">
        <f>IFERROR((Indata!B82*Modellvärden!B$7)+Modellvärden!B$6,"")</f>
        <v>30.949681500000004</v>
      </c>
      <c r="C82" s="10">
        <f>IFERROR((Indata!C82*Modellvärden!C$7)+Modellvärden!C$6,"")</f>
        <v>31.307009299999997</v>
      </c>
      <c r="D82" s="10">
        <f>IFERROR((Indata!D82*Modellvärden!D$7)+Modellvärden!D$6,"")</f>
        <v>27.1052</v>
      </c>
      <c r="E82" s="10">
        <f>IFERROR((Indata!E82*Modellvärden!E$7)+Modellvärden!E$6,"")</f>
        <v>29.282066999999998</v>
      </c>
      <c r="F82" s="10">
        <f>IFERROR((Indata!F82*Modellvärden!F$7)+Modellvärden!F$6,"")</f>
        <v>31.409170892269369</v>
      </c>
      <c r="G82" s="10">
        <f>IFERROR((Indata!G82*Modellvärden!G$7)+Modellvärden!G$6,"")</f>
        <v>31.0396</v>
      </c>
      <c r="H82" s="10">
        <f>IFERROR((Indata!H82*Modellvärden!H$7)+Modellvärden!H$6,"")</f>
        <v>27.869799999999998</v>
      </c>
      <c r="I82" s="10">
        <f>IFERROR((Indata!I82*Modellvärden!I$7)+Modellvärden!I$6,"")</f>
        <v>44.432400000000001</v>
      </c>
      <c r="J82" s="10">
        <f>IFERROR((Indata!J82*Modellvärden!J$7)+Modellvärden!J$6,"")</f>
        <v>41.895800000000001</v>
      </c>
      <c r="K82" s="10">
        <f>IFERROR((Indata!K82*Modellvärden!K$7)+Modellvärden!K$6,"")</f>
        <v>27.181999999999988</v>
      </c>
      <c r="L82" s="10">
        <f>IFERROR((Indata!L82*Modellvärden!L$7)+Modellvärden!L$6,"")</f>
        <v>30.528199999999998</v>
      </c>
      <c r="M82" t="s">
        <v>171</v>
      </c>
      <c r="N82" s="47">
        <f>IF(K82="",(B82*Modellvärden!B$11)+(C82*Modellvärden!C$11)+(D82*Modellvärden!D$11)+(E82*Modellvärden!E$11)+(F82*Modellvärden!F$11)+(G82*Modellvärden!G$11), (B82*Modellvärden!B$4)+(C82*Modellvärden!C$4)+(D82*Modellvärden!D$4)+(E82*Modellvärden!E$4)+(F82*Modellvärden!F$4)+(G82*Modellvärden!G$4)+(H82*Modellvärden!H$4)+(I82*Modellvärden!I$4)+(J82*Modellvärden!J$4)+(K82*Modellvärden!K$4)+(L82*Modellvärden!L$4))</f>
        <v>32.329824556136415</v>
      </c>
      <c r="O82" s="47">
        <f>IF(K82="",(B82*Modellvärden!B$12)+(C82*Modellvärden!C$12)+(D82*Modellvärden!D$12)+(E82*Modellvärden!E$12)+(F82*Modellvärden!F$12)+(G82*Modellvärden!G$12),(B82*Modellvärden!B$5)+(C82*Modellvärden!C$5)+(D82*Modellvärden!D$5)+(E82*Modellvärden!E$5)+(F82*Modellvärden!F$5)+(G82*Modellvärden!G$5)+(H82*Modellvärden!H$5)+(I82*Modellvärden!I$5)+(J82*Modellvärden!J$5)
+(K82*Modellvärden!K$5)+(L82*Modellvärden!L$5))</f>
        <v>32.512178579844672</v>
      </c>
      <c r="P82" s="47">
        <f>(_xlfn.XLOOKUP(M82,Regressionsresultat!$B$53:$B$61,Modellvärden!$B$21:$B$29)*Modellvärden!$B$18)</f>
        <v>29.156866757766061</v>
      </c>
      <c r="Q82" s="47">
        <f t="shared" si="1"/>
        <v>31.332956631249051</v>
      </c>
      <c r="R82" s="47"/>
    </row>
    <row r="83" spans="1:18" ht="17.25">
      <c r="A83" s="9" t="s">
        <v>60</v>
      </c>
      <c r="B83" s="10">
        <f>IFERROR((Indata!B83*Modellvärden!B$7)+Modellvärden!B$6,"")</f>
        <v>32.176677000000005</v>
      </c>
      <c r="C83" s="10">
        <f>IFERROR((Indata!C83*Modellvärden!C$7)+Modellvärden!C$6,"")</f>
        <v>32.597365400000001</v>
      </c>
      <c r="D83" s="10">
        <f>IFERROR((Indata!D83*Modellvärden!D$7)+Modellvärden!D$6,"")</f>
        <v>27.964100000000002</v>
      </c>
      <c r="E83" s="10">
        <f>IFERROR((Indata!E83*Modellvärden!E$7)+Modellvärden!E$6,"")</f>
        <v>31.330575</v>
      </c>
      <c r="F83" s="10">
        <f>IFERROR((Indata!F83*Modellvärden!F$7)+Modellvärden!F$6,"")</f>
        <v>29.604573589411881</v>
      </c>
      <c r="G83" s="10">
        <f>IFERROR((Indata!G83*Modellvärden!G$7)+Modellvärden!G$6,"")</f>
        <v>30.674199999999999</v>
      </c>
      <c r="H83" s="10">
        <f>IFERROR((Indata!H83*Modellvärden!H$7)+Modellvärden!H$6,"")</f>
        <v>27.288400000000003</v>
      </c>
      <c r="I83" s="10">
        <f>IFERROR((Indata!I83*Modellvärden!I$7)+Modellvärden!I$6,"")</f>
        <v>26.383800000000001</v>
      </c>
      <c r="J83" s="10">
        <f>IFERROR((Indata!J83*Modellvärden!J$7)+Modellvärden!J$6,"")</f>
        <v>25.312800000000003</v>
      </c>
      <c r="K83" s="10">
        <f>IFERROR((Indata!K83*Modellvärden!K$7)+Modellvärden!K$6,"")</f>
        <v>31.05599999999999</v>
      </c>
      <c r="L83" s="10">
        <f>IFERROR((Indata!L83*Modellvärden!L$7)+Modellvärden!L$6,"")</f>
        <v>25.580600000000004</v>
      </c>
      <c r="M83" t="s">
        <v>26</v>
      </c>
      <c r="N83" s="47">
        <f>IF(K83="",(B83*Modellvärden!B$11)+(C83*Modellvärden!C$11)+(D83*Modellvärden!D$11)+(E83*Modellvärden!E$11)+(F83*Modellvärden!F$11)+(G83*Modellvärden!G$11), (B83*Modellvärden!B$4)+(C83*Modellvärden!C$4)+(D83*Modellvärden!D$4)+(E83*Modellvärden!E$4)+(F83*Modellvärden!F$4)+(G83*Modellvärden!G$4)+(H83*Modellvärden!H$4)+(I83*Modellvärden!I$4)+(J83*Modellvärden!J$4)+(K83*Modellvärden!K$4)+(L83*Modellvärden!L$4))</f>
        <v>28.994694391847538</v>
      </c>
      <c r="O83" s="47">
        <f>IF(K83="",(B83*Modellvärden!B$12)+(C83*Modellvärden!C$12)+(D83*Modellvärden!D$12)+(E83*Modellvärden!E$12)+(F83*Modellvärden!F$12)+(G83*Modellvärden!G$12),(B83*Modellvärden!B$5)+(C83*Modellvärden!C$5)+(D83*Modellvärden!D$5)+(E83*Modellvärden!E$5)+(F83*Modellvärden!F$5)+(G83*Modellvärden!G$5)+(H83*Modellvärden!H$5)+(I83*Modellvärden!I$5)+(J83*Modellvärden!J$5)
+(K83*Modellvärden!K$5)+(L83*Modellvärden!L$5))</f>
        <v>28.914104159212076</v>
      </c>
      <c r="P83" s="47">
        <f>(_xlfn.XLOOKUP(M83,Regressionsresultat!$B$53:$B$61,Modellvärden!$B$21:$B$29)*Modellvärden!$B$18)</f>
        <v>29.352675018140246</v>
      </c>
      <c r="Q83" s="47">
        <f t="shared" si="1"/>
        <v>29.087157856399955</v>
      </c>
      <c r="R83" s="47"/>
    </row>
    <row r="84" spans="1:18" ht="17.25">
      <c r="A84" s="9" t="s">
        <v>160</v>
      </c>
      <c r="B84" s="10">
        <f>IFERROR((Indata!B84*Modellvärden!B$7)+Modellvärden!B$6,"")</f>
        <v>30.622197500000002</v>
      </c>
      <c r="C84" s="10">
        <f>IFERROR((Indata!C84*Modellvärden!C$7)+Modellvärden!C$6,"")</f>
        <v>33.690392299999999</v>
      </c>
      <c r="D84" s="10">
        <f>IFERROR((Indata!D84*Modellvärden!D$7)+Modellvärden!D$6,"")</f>
        <v>27.228400000000001</v>
      </c>
      <c r="E84" s="10">
        <f>IFERROR((Indata!E84*Modellvärden!E$7)+Modellvärden!E$6,"")</f>
        <v>30.298235999999999</v>
      </c>
      <c r="F84" s="10">
        <f>IFERROR((Indata!F84*Modellvärden!F$7)+Modellvärden!F$6,"")</f>
        <v>31.644988867815616</v>
      </c>
      <c r="G84" s="10">
        <f>IFERROR((Indata!G84*Modellvärden!G$7)+Modellvärden!G$6,"")</f>
        <v>37.094799999999999</v>
      </c>
      <c r="H84" s="10">
        <f>IFERROR((Indata!H84*Modellvärden!H$7)+Modellvärden!H$6,"")</f>
        <v>37.508800000000001</v>
      </c>
      <c r="I84" s="10">
        <f>IFERROR((Indata!I84*Modellvärden!I$7)+Modellvärden!I$6,"")</f>
        <v>40.636200000000002</v>
      </c>
      <c r="J84" s="10">
        <f>IFERROR((Indata!J84*Modellvärden!J$7)+Modellvärden!J$6,"")</f>
        <v>33.234000000000002</v>
      </c>
      <c r="K84" s="10">
        <f>IFERROR((Indata!K84*Modellvärden!K$7)+Modellvärden!K$6,"")</f>
        <v>34.669999999999995</v>
      </c>
      <c r="L84" s="10">
        <f>IFERROR((Indata!L84*Modellvärden!L$7)+Modellvärden!L$6,"")</f>
        <v>38.568049999999999</v>
      </c>
      <c r="M84" t="s">
        <v>155</v>
      </c>
      <c r="N84" s="47">
        <f>IF(K84="",(B84*Modellvärden!B$11)+(C84*Modellvärden!C$11)+(D84*Modellvärden!D$11)+(E84*Modellvärden!E$11)+(F84*Modellvärden!F$11)+(G84*Modellvärden!G$11), (B84*Modellvärden!B$4)+(C84*Modellvärden!C$4)+(D84*Modellvärden!D$4)+(E84*Modellvärden!E$4)+(F84*Modellvärden!F$4)+(G84*Modellvärden!G$4)+(H84*Modellvärden!H$4)+(I84*Modellvärden!I$4)+(J84*Modellvärden!J$4)+(K84*Modellvärden!K$4)+(L84*Modellvärden!L$4))</f>
        <v>34.452999361740403</v>
      </c>
      <c r="O84" s="47">
        <f>IF(K84="",(B84*Modellvärden!B$12)+(C84*Modellvärden!C$12)+(D84*Modellvärden!D$12)+(E84*Modellvärden!E$12)+(F84*Modellvärden!F$12)+(G84*Modellvärden!G$12),(B84*Modellvärden!B$5)+(C84*Modellvärden!C$5)+(D84*Modellvärden!D$5)+(E84*Modellvärden!E$5)+(F84*Modellvärden!F$5)+(G84*Modellvärden!G$5)+(H84*Modellvärden!H$5)+(I84*Modellvärden!I$5)+(J84*Modellvärden!J$5)
+(K84*Modellvärden!K$5)+(L84*Modellvärden!L$5))</f>
        <v>34.722553954920024</v>
      </c>
      <c r="P84" s="47">
        <f>(_xlfn.XLOOKUP(M84,Regressionsresultat!$B$53:$B$61,Modellvärden!$B$21:$B$29)*Modellvärden!$B$18)</f>
        <v>32.997385452191033</v>
      </c>
      <c r="Q84" s="47">
        <f t="shared" si="1"/>
        <v>34.057646256283817</v>
      </c>
      <c r="R84" s="47"/>
    </row>
    <row r="85" spans="1:18" ht="17.25">
      <c r="A85" s="9" t="s">
        <v>131</v>
      </c>
      <c r="B85" s="10">
        <f>IFERROR((Indata!B85*Modellvärden!B$7)+Modellvärden!B$6,"")</f>
        <v>32.367606000000002</v>
      </c>
      <c r="C85" s="10">
        <f>IFERROR((Indata!C85*Modellvärden!C$7)+Modellvärden!C$6,"")</f>
        <v>31.586530099999997</v>
      </c>
      <c r="D85" s="10">
        <f>IFERROR((Indata!D85*Modellvärden!D$7)+Modellvärden!D$6,"")</f>
        <v>28.286100000000001</v>
      </c>
      <c r="E85" s="10">
        <f>IFERROR((Indata!E85*Modellvärden!E$7)+Modellvärden!E$6,"")</f>
        <v>29.524154999999997</v>
      </c>
      <c r="F85" s="10">
        <f>IFERROR((Indata!F85*Modellvärden!F$7)+Modellvärden!F$6,"")</f>
        <v>27.189640431482221</v>
      </c>
      <c r="G85" s="10">
        <f>IFERROR((Indata!G85*Modellvärden!G$7)+Modellvärden!G$6,"")</f>
        <v>27.020199999999999</v>
      </c>
      <c r="H85" s="10">
        <f>IFERROR((Indata!H85*Modellvärden!H$7)+Modellvärden!H$6,"")</f>
        <v>22.576000000000001</v>
      </c>
      <c r="I85" s="10">
        <f>IFERROR((Indata!I85*Modellvärden!I$7)+Modellvärden!I$6,"")</f>
        <v>36.040800000000004</v>
      </c>
      <c r="J85" s="10">
        <f>IFERROR((Indata!J85*Modellvärden!J$7)+Modellvärden!J$6,"")</f>
        <v>32.911999999999999</v>
      </c>
      <c r="K85" s="10">
        <f>IFERROR((Indata!K85*Modellvärden!K$7)+Modellvärden!K$6,"")</f>
        <v>25.231999999999992</v>
      </c>
      <c r="L85" s="10">
        <f>IFERROR((Indata!L85*Modellvärden!L$7)+Modellvärden!L$6,"")</f>
        <v>24.697100000000006</v>
      </c>
      <c r="M85" t="s">
        <v>104</v>
      </c>
      <c r="N85" s="47">
        <f>IF(K85="",(B85*Modellvärden!B$11)+(C85*Modellvärden!C$11)+(D85*Modellvärden!D$11)+(E85*Modellvärden!E$11)+(F85*Modellvärden!F$11)+(G85*Modellvärden!G$11), (B85*Modellvärden!B$4)+(C85*Modellvärden!C$4)+(D85*Modellvärden!D$4)+(E85*Modellvärden!E$4)+(F85*Modellvärden!F$4)+(G85*Modellvärden!G$4)+(H85*Modellvärden!H$4)+(I85*Modellvärden!I$4)+(J85*Modellvärden!J$4)+(K85*Modellvärden!K$4)+(L85*Modellvärden!L$4))</f>
        <v>28.878067023167347</v>
      </c>
      <c r="O85" s="47">
        <f>IF(K85="",(B85*Modellvärden!B$12)+(C85*Modellvärden!C$12)+(D85*Modellvärden!D$12)+(E85*Modellvärden!E$12)+(F85*Modellvärden!F$12)+(G85*Modellvärden!G$12),(B85*Modellvärden!B$5)+(C85*Modellvärden!C$5)+(D85*Modellvärden!D$5)+(E85*Modellvärden!E$5)+(F85*Modellvärden!F$5)+(G85*Modellvärden!G$5)+(H85*Modellvärden!H$5)+(I85*Modellvärden!I$5)+(J85*Modellvärden!J$5)
+(K85*Modellvärden!K$5)+(L85*Modellvärden!L$5))</f>
        <v>28.935735815153105</v>
      </c>
      <c r="P85" s="47">
        <f>(_xlfn.XLOOKUP(M85,Regressionsresultat!$B$53:$B$61,Modellvärden!$B$21:$B$29)*Modellvärden!$B$18)</f>
        <v>23.722217719568764</v>
      </c>
      <c r="Q85" s="47">
        <f t="shared" si="1"/>
        <v>27.178673519296407</v>
      </c>
      <c r="R85" s="47"/>
    </row>
    <row r="86" spans="1:18" ht="17.25">
      <c r="A86" s="9" t="s">
        <v>201</v>
      </c>
      <c r="B86" s="10">
        <f>IFERROR((Indata!B86*Modellvärden!B$7)+Modellvärden!B$6,"")</f>
        <v>31.426368500000002</v>
      </c>
      <c r="C86" s="10">
        <f>IFERROR((Indata!C86*Modellvärden!C$7)+Modellvärden!C$6,"")</f>
        <v>29.6341328</v>
      </c>
      <c r="D86" s="10">
        <f>IFERROR((Indata!D86*Modellvärden!D$7)+Modellvärden!D$6,"")</f>
        <v>26.9925</v>
      </c>
      <c r="E86" s="10">
        <f>IFERROR((Indata!E86*Modellvärden!E$7)+Modellvärden!E$6,"")</f>
        <v>28.945037999999997</v>
      </c>
      <c r="F86" s="10">
        <f>IFERROR((Indata!F86*Modellvärden!F$7)+Modellvärden!F$6,"")</f>
        <v>27.868216193999181</v>
      </c>
      <c r="G86" s="10">
        <f>IFERROR((Indata!G86*Modellvärden!G$7)+Modellvärden!G$6,"")</f>
        <v>33.5974</v>
      </c>
      <c r="H86" s="10">
        <f>IFERROR((Indata!H86*Modellvärden!H$7)+Modellvärden!H$6,"")</f>
        <v>37.386400000000002</v>
      </c>
      <c r="I86" s="10">
        <f>IFERROR((Indata!I86*Modellvärden!I$7)+Modellvärden!I$6,"")</f>
        <v>32.577600000000004</v>
      </c>
      <c r="J86" s="10">
        <f>IFERROR((Indata!J86*Modellvärden!J$7)+Modellvärden!J$6,"")</f>
        <v>22.93</v>
      </c>
      <c r="K86" s="10">
        <f>IFERROR((Indata!K86*Modellvärden!K$7)+Modellvärden!K$6,"")</f>
        <v>32.875999999999991</v>
      </c>
      <c r="L86" s="10">
        <f>IFERROR((Indata!L86*Modellvärden!L$7)+Modellvärden!L$6,"")</f>
        <v>36.889399999999995</v>
      </c>
      <c r="M86" t="s">
        <v>195</v>
      </c>
      <c r="N86" s="47">
        <f>IF(K86="",(B86*Modellvärden!B$11)+(C86*Modellvärden!C$11)+(D86*Modellvärden!D$11)+(E86*Modellvärden!E$11)+(F86*Modellvärden!F$11)+(G86*Modellvärden!G$11), (B86*Modellvärden!B$4)+(C86*Modellvärden!C$4)+(D86*Modellvärden!D$4)+(E86*Modellvärden!E$4)+(F86*Modellvärden!F$4)+(G86*Modellvärden!G$4)+(H86*Modellvärden!H$4)+(I86*Modellvärden!I$4)+(J86*Modellvärden!J$4)+(K86*Modellvärden!K$4)+(L86*Modellvärden!L$4))</f>
        <v>31.152412812128848</v>
      </c>
      <c r="O86" s="47">
        <f>IF(K86="",(B86*Modellvärden!B$12)+(C86*Modellvärden!C$12)+(D86*Modellvärden!D$12)+(E86*Modellvärden!E$12)+(F86*Modellvärden!F$12)+(G86*Modellvärden!G$12),(B86*Modellvärden!B$5)+(C86*Modellvärden!C$5)+(D86*Modellvärden!D$5)+(E86*Modellvärden!E$5)+(F86*Modellvärden!F$5)+(G86*Modellvärden!G$5)+(H86*Modellvärden!H$5)+(I86*Modellvärden!I$5)+(J86*Modellvärden!J$5)
+(K86*Modellvärden!K$5)+(L86*Modellvärden!L$5))</f>
        <v>31.25195026665309</v>
      </c>
      <c r="P86" s="47">
        <f>(_xlfn.XLOOKUP(M86,Regressionsresultat!$B$53:$B$61,Modellvärden!$B$21:$B$29)*Modellvärden!$B$18)</f>
        <v>33.151530705965484</v>
      </c>
      <c r="Q86" s="47">
        <f t="shared" si="1"/>
        <v>31.85196459491581</v>
      </c>
      <c r="R86" s="47"/>
    </row>
    <row r="87" spans="1:18" ht="17.25">
      <c r="A87" s="9" t="s">
        <v>283</v>
      </c>
      <c r="B87" s="10">
        <f>IFERROR((Indata!B87*Modellvärden!B$7)+Modellvärden!B$6,"")</f>
        <v>31.940178000000003</v>
      </c>
      <c r="C87" s="10">
        <f>IFERROR((Indata!C87*Modellvärden!C$7)+Modellvärden!C$6,"")</f>
        <v>30.512750599999997</v>
      </c>
      <c r="D87" s="10">
        <f>IFERROR((Indata!D87*Modellvärden!D$7)+Modellvärden!D$6,"")</f>
        <v>27.203200000000002</v>
      </c>
      <c r="E87" s="10">
        <f>IFERROR((Indata!E87*Modellvärden!E$7)+Modellvärden!E$6,"")</f>
        <v>29.287841999999998</v>
      </c>
      <c r="F87" s="10">
        <f>IFERROR((Indata!F87*Modellvärden!F$7)+Modellvärden!F$6,"")</f>
        <v>27.084573343645268</v>
      </c>
      <c r="G87" s="10">
        <f>IFERROR((Indata!G87*Modellvärden!G$7)+Modellvärden!G$6,"")</f>
        <v>28.586199999999998</v>
      </c>
      <c r="H87" s="10" t="str">
        <f>IFERROR((Indata!H87*Modellvärden!H$7)+Modellvärden!H$6,"")</f>
        <v/>
      </c>
      <c r="I87" s="10" t="str">
        <f>IFERROR((Indata!I87*Modellvärden!I$7)+Modellvärden!I$6,"")</f>
        <v/>
      </c>
      <c r="J87" s="10" t="str">
        <f>IFERROR((Indata!J87*Modellvärden!J$7)+Modellvärden!J$6,"")</f>
        <v/>
      </c>
      <c r="K87" s="10" t="str">
        <f>IFERROR((Indata!K87*Modellvärden!K$7)+Modellvärden!K$6,"")</f>
        <v/>
      </c>
      <c r="L87" s="10" t="str">
        <f>IFERROR((Indata!L87*Modellvärden!L$7)+Modellvärden!L$6,"")</f>
        <v/>
      </c>
      <c r="M87" t="s">
        <v>104</v>
      </c>
      <c r="N87" s="47">
        <f>IF(K87="",(B87*Modellvärden!B$11)+(C87*Modellvärden!C$11)+(D87*Modellvärden!D$11)+(E87*Modellvärden!E$11)+(F87*Modellvärden!F$11)+(G87*Modellvärden!G$11), (B87*Modellvärden!B$4)+(C87*Modellvärden!C$4)+(D87*Modellvärden!D$4)+(E87*Modellvärden!E$4)+(F87*Modellvärden!F$4)+(G87*Modellvärden!G$4)+(H87*Modellvärden!H$4)+(I87*Modellvärden!I$4)+(J87*Modellvärden!J$4)+(K87*Modellvärden!K$4)+(L87*Modellvärden!L$4))</f>
        <v>29.190501283161279</v>
      </c>
      <c r="O87" s="47">
        <f>IF(K87="",(B87*Modellvärden!B$12)+(C87*Modellvärden!C$12)+(D87*Modellvärden!D$12)+(E87*Modellvärden!E$12)+(F87*Modellvärden!F$12)+(G87*Modellvärden!G$12),(B87*Modellvärden!B$5)+(C87*Modellvärden!C$5)+(D87*Modellvärden!D$5)+(E87*Modellvärden!E$5)+(F87*Modellvärden!F$5)+(G87*Modellvärden!G$5)+(H87*Modellvärden!H$5)+(I87*Modellvärden!I$5)+(J87*Modellvärden!J$5)
+(K87*Modellvärden!K$5)+(L87*Modellvärden!L$5))</f>
        <v>29.296863015123343</v>
      </c>
      <c r="P87" s="47">
        <f>(_xlfn.XLOOKUP(M87,Regressionsresultat!$B$53:$B$61,Modellvärden!$B$21:$B$29)*Modellvärden!$B$18)</f>
        <v>23.722217719568764</v>
      </c>
      <c r="Q87" s="47">
        <f t="shared" si="1"/>
        <v>27.403194005951125</v>
      </c>
      <c r="R87" s="47"/>
    </row>
    <row r="88" spans="1:18" ht="17.25">
      <c r="A88" s="9" t="s">
        <v>205</v>
      </c>
      <c r="B88" s="10">
        <f>IFERROR((Indata!B88*Modellvärden!B$7)+Modellvärden!B$6,"")</f>
        <v>32.139694000000006</v>
      </c>
      <c r="C88" s="10">
        <f>IFERROR((Indata!C88*Modellvärden!C$7)+Modellvärden!C$6,"")</f>
        <v>30.6496499</v>
      </c>
      <c r="D88" s="10">
        <f>IFERROR((Indata!D88*Modellvärden!D$7)+Modellvärden!D$6,"")</f>
        <v>27.348800000000001</v>
      </c>
      <c r="E88" s="10">
        <f>IFERROR((Indata!E88*Modellvärden!E$7)+Modellvärden!E$6,"")</f>
        <v>29.313944999999997</v>
      </c>
      <c r="F88" s="10">
        <f>IFERROR((Indata!F88*Modellvärden!F$7)+Modellvärden!F$6,"")</f>
        <v>25.779472413376794</v>
      </c>
      <c r="G88" s="10">
        <f>IFERROR((Indata!G88*Modellvärden!G$7)+Modellvärden!G$6,"")</f>
        <v>25.8718</v>
      </c>
      <c r="H88" s="10">
        <f>IFERROR((Indata!H88*Modellvärden!H$7)+Modellvärden!H$6,"")</f>
        <v>26.798800000000007</v>
      </c>
      <c r="I88" s="10">
        <f>IFERROR((Indata!I88*Modellvärden!I$7)+Modellvärden!I$6,"")</f>
        <v>33.043800000000005</v>
      </c>
      <c r="J88" s="10">
        <f>IFERROR((Indata!J88*Modellvärden!J$7)+Modellvärden!J$6,"")</f>
        <v>24.797600000000003</v>
      </c>
      <c r="K88" s="10">
        <f>IFERROR((Indata!K88*Modellvärden!K$7)+Modellvärden!K$6,"")</f>
        <v>30.587999999999994</v>
      </c>
      <c r="L88" s="10">
        <f>IFERROR((Indata!L88*Modellvärden!L$7)+Modellvärden!L$6,"")</f>
        <v>25.227199999999982</v>
      </c>
      <c r="M88" t="s">
        <v>195</v>
      </c>
      <c r="N88" s="47">
        <f>IF(K88="",(B88*Modellvärden!B$11)+(C88*Modellvärden!C$11)+(D88*Modellvärden!D$11)+(E88*Modellvärden!E$11)+(F88*Modellvärden!F$11)+(G88*Modellvärden!G$11), (B88*Modellvärden!B$4)+(C88*Modellvärden!C$4)+(D88*Modellvärden!D$4)+(E88*Modellvärden!E$4)+(F88*Modellvärden!F$4)+(G88*Modellvärden!G$4)+(H88*Modellvärden!H$4)+(I88*Modellvärden!I$4)+(J88*Modellvärden!J$4)+(K88*Modellvärden!K$4)+(L88*Modellvärden!L$4))</f>
        <v>28.383105929499532</v>
      </c>
      <c r="O88" s="47">
        <f>IF(K88="",(B88*Modellvärden!B$12)+(C88*Modellvärden!C$12)+(D88*Modellvärden!D$12)+(E88*Modellvärden!E$12)+(F88*Modellvärden!F$12)+(G88*Modellvärden!G$12),(B88*Modellvärden!B$5)+(C88*Modellvärden!C$5)+(D88*Modellvärden!D$5)+(E88*Modellvärden!E$5)+(F88*Modellvärden!F$5)+(G88*Modellvärden!G$5)+(H88*Modellvärden!H$5)+(I88*Modellvärden!I$5)+(J88*Modellvärden!J$5)
+(K88*Modellvärden!K$5)+(L88*Modellvärden!L$5))</f>
        <v>28.483415683926069</v>
      </c>
      <c r="P88" s="47">
        <f>(_xlfn.XLOOKUP(M88,Regressionsresultat!$B$53:$B$61,Modellvärden!$B$21:$B$29)*Modellvärden!$B$18)</f>
        <v>33.151530705965484</v>
      </c>
      <c r="Q88" s="47">
        <f t="shared" si="1"/>
        <v>30.006017439797031</v>
      </c>
      <c r="R88" s="47"/>
    </row>
    <row r="89" spans="1:18" ht="17.25">
      <c r="A89" s="9" t="s">
        <v>266</v>
      </c>
      <c r="B89" s="10">
        <f>IFERROR((Indata!B89*Modellvärden!B$7)+Modellvärden!B$6,"")</f>
        <v>5.3086980000000032</v>
      </c>
      <c r="C89" s="10">
        <f>IFERROR((Indata!C89*Modellvärden!C$7)+Modellvärden!C$6,"")</f>
        <v>29.562691999999998</v>
      </c>
      <c r="D89" s="10">
        <f>IFERROR((Indata!D89*Modellvärden!D$7)+Modellvärden!D$6,"")</f>
        <v>26.9421</v>
      </c>
      <c r="E89" s="10">
        <f>IFERROR((Indata!E89*Modellvärden!E$7)+Modellvärden!E$6,"")</f>
        <v>28.883591999999997</v>
      </c>
      <c r="F89" s="10">
        <f>IFERROR((Indata!F89*Modellvärden!F$7)+Modellvärden!F$6,"")</f>
        <v>31.21686868686869</v>
      </c>
      <c r="G89" s="10">
        <f>IFERROR((Indata!G89*Modellvärden!G$7)+Modellvärden!G$6,"")</f>
        <v>24.566800000000001</v>
      </c>
      <c r="H89" s="10">
        <f>IFERROR((Indata!H89*Modellvärden!H$7)+Modellvärden!H$6,"")</f>
        <v>24.779199999999996</v>
      </c>
      <c r="I89" s="10">
        <f>IFERROR((Indata!I89*Modellvärden!I$7)+Modellvärden!I$6,"")</f>
        <v>25.118400000000001</v>
      </c>
      <c r="J89" s="10">
        <f>IFERROR((Indata!J89*Modellvärden!J$7)+Modellvärden!J$6,"")</f>
        <v>19.452400000000004</v>
      </c>
      <c r="K89" s="10">
        <f>IFERROR((Indata!K89*Modellvärden!K$7)+Modellvärden!K$6,"")</f>
        <v>24.191999999999986</v>
      </c>
      <c r="L89" s="10">
        <f>IFERROR((Indata!L89*Modellvärden!L$7)+Modellvärden!L$6,"")</f>
        <v>24.873800000000017</v>
      </c>
      <c r="M89" t="s">
        <v>253</v>
      </c>
      <c r="N89" s="47">
        <f>IF(K89="",(B89*Modellvärden!B$11)+(C89*Modellvärden!C$11)+(D89*Modellvärden!D$11)+(E89*Modellvärden!E$11)+(F89*Modellvärden!F$11)+(G89*Modellvärden!G$11), (B89*Modellvärden!B$4)+(C89*Modellvärden!C$4)+(D89*Modellvärden!D$4)+(E89*Modellvärden!E$4)+(F89*Modellvärden!F$4)+(G89*Modellvärden!G$4)+(H89*Modellvärden!H$4)+(I89*Modellvärden!I$4)+(J89*Modellvärden!J$4)+(K89*Modellvärden!K$4)+(L89*Modellvärden!L$4))</f>
        <v>24.483046571350204</v>
      </c>
      <c r="O89" s="47">
        <f>IF(K89="",(B89*Modellvärden!B$12)+(C89*Modellvärden!C$12)+(D89*Modellvärden!D$12)+(E89*Modellvärden!E$12)+(F89*Modellvärden!F$12)+(G89*Modellvärden!G$12),(B89*Modellvärden!B$5)+(C89*Modellvärden!C$5)+(D89*Modellvärden!D$5)+(E89*Modellvärden!E$5)+(F89*Modellvärden!F$5)+(G89*Modellvärden!G$5)+(H89*Modellvärden!H$5)+(I89*Modellvärden!I$5)+(J89*Modellvärden!J$5)
+(K89*Modellvärden!K$5)+(L89*Modellvärden!L$5))</f>
        <v>25.069147715718067</v>
      </c>
      <c r="P89" s="47">
        <f>(_xlfn.XLOOKUP(M89,Regressionsresultat!$B$53:$B$61,Modellvärden!$B$21:$B$29)*Modellvärden!$B$18)</f>
        <v>32.168195415945611</v>
      </c>
      <c r="Q89" s="47">
        <f t="shared" si="1"/>
        <v>27.240129901004632</v>
      </c>
      <c r="R89" s="47"/>
    </row>
    <row r="90" spans="1:18" ht="17.25">
      <c r="A90" s="9" t="s">
        <v>31</v>
      </c>
      <c r="B90" s="10">
        <f>IFERROR((Indata!B90*Modellvärden!B$7)+Modellvärden!B$6,"")</f>
        <v>32.506625500000006</v>
      </c>
      <c r="C90" s="10">
        <f>IFERROR((Indata!C90*Modellvärden!C$7)+Modellvärden!C$6,"")</f>
        <v>36.559381999999999</v>
      </c>
      <c r="D90" s="10">
        <f>IFERROR((Indata!D90*Modellvärden!D$7)+Modellvärden!D$6,"")</f>
        <v>37.763400000000004</v>
      </c>
      <c r="E90" s="10">
        <f>IFERROR((Indata!E90*Modellvärden!E$7)+Modellvärden!E$6,"")</f>
        <v>32.678922</v>
      </c>
      <c r="F90" s="10">
        <f>IFERROR((Indata!F90*Modellvärden!F$7)+Modellvärden!F$6,"")</f>
        <v>26.575916415881952</v>
      </c>
      <c r="G90" s="10">
        <f>IFERROR((Indata!G90*Modellvärden!G$7)+Modellvärden!G$6,"")</f>
        <v>28.0642</v>
      </c>
      <c r="H90" s="10">
        <f>IFERROR((Indata!H90*Modellvärden!H$7)+Modellvärden!H$6,"")</f>
        <v>37.661799999999999</v>
      </c>
      <c r="I90" s="10">
        <f>IFERROR((Indata!I90*Modellvärden!I$7)+Modellvärden!I$6,"")</f>
        <v>34.142700000000005</v>
      </c>
      <c r="J90" s="10">
        <f>IFERROR((Indata!J90*Modellvärden!J$7)+Modellvärden!J$6,"")</f>
        <v>32.5578</v>
      </c>
      <c r="K90" s="10">
        <f>IFERROR((Indata!K90*Modellvärden!K$7)+Modellvärden!K$6,"")</f>
        <v>35.24199999999999</v>
      </c>
      <c r="L90" s="10">
        <f>IFERROR((Indata!L90*Modellvärden!L$7)+Modellvärden!L$6,"")</f>
        <v>34.857349999999997</v>
      </c>
      <c r="M90" t="s">
        <v>26</v>
      </c>
      <c r="N90" s="47">
        <f>IF(K90="",(B90*Modellvärden!B$11)+(C90*Modellvärden!C$11)+(D90*Modellvärden!D$11)+(E90*Modellvärden!E$11)+(F90*Modellvärden!F$11)+(G90*Modellvärden!G$11), (B90*Modellvärden!B$4)+(C90*Modellvärden!C$4)+(D90*Modellvärden!D$4)+(E90*Modellvärden!E$4)+(F90*Modellvärden!F$4)+(G90*Modellvärden!G$4)+(H90*Modellvärden!H$4)+(I90*Modellvärden!I$4)+(J90*Modellvärden!J$4)+(K90*Modellvärden!K$4)+(L90*Modellvärden!L$4))</f>
        <v>33.817235428525635</v>
      </c>
      <c r="O90" s="47">
        <f>IF(K90="",(B90*Modellvärden!B$12)+(C90*Modellvärden!C$12)+(D90*Modellvärden!D$12)+(E90*Modellvärden!E$12)+(F90*Modellvärden!F$12)+(G90*Modellvärden!G$12),(B90*Modellvärden!B$5)+(C90*Modellvärden!C$5)+(D90*Modellvärden!D$5)+(E90*Modellvärden!E$5)+(F90*Modellvärden!F$5)+(G90*Modellvärden!G$5)+(H90*Modellvärden!H$5)+(I90*Modellvärden!I$5)+(J90*Modellvärden!J$5)
+(K90*Modellvärden!K$5)+(L90*Modellvärden!L$5))</f>
        <v>34.259030504724315</v>
      </c>
      <c r="P90" s="47">
        <f>(_xlfn.XLOOKUP(M90,Regressionsresultat!$B$53:$B$61,Modellvärden!$B$21:$B$29)*Modellvärden!$B$18)</f>
        <v>29.352675018140246</v>
      </c>
      <c r="Q90" s="47">
        <f t="shared" si="1"/>
        <v>32.476313650463396</v>
      </c>
      <c r="R90" s="47"/>
    </row>
    <row r="91" spans="1:18" ht="17.25">
      <c r="A91" s="9" t="s">
        <v>76</v>
      </c>
      <c r="B91" s="10">
        <f>IFERROR((Indata!B91*Modellvärden!B$7)+Modellvärden!B$6,"")</f>
        <v>30.295705500000004</v>
      </c>
      <c r="C91" s="10">
        <f>IFERROR((Indata!C91*Modellvärden!C$7)+Modellvärden!C$6,"")</f>
        <v>41.731383800000003</v>
      </c>
      <c r="D91" s="10">
        <f>IFERROR((Indata!D91*Modellvärden!D$7)+Modellvärden!D$6,"")</f>
        <v>27.619</v>
      </c>
      <c r="E91" s="10">
        <f>IFERROR((Indata!E91*Modellvärden!E$7)+Modellvärden!E$6,"")</f>
        <v>32.461551</v>
      </c>
      <c r="F91" s="10">
        <f>IFERROR((Indata!F91*Modellvärden!F$7)+Modellvärden!F$6,"")</f>
        <v>34.650578014135917</v>
      </c>
      <c r="G91" s="10">
        <f>IFERROR((Indata!G91*Modellvärden!G$7)+Modellvärden!G$6,"")</f>
        <v>36.938200000000002</v>
      </c>
      <c r="H91" s="10">
        <f>IFERROR((Indata!H91*Modellvärden!H$7)+Modellvärden!H$6,"")</f>
        <v>35.244399999999999</v>
      </c>
      <c r="I91" s="10">
        <f>IFERROR((Indata!I91*Modellvärden!I$7)+Modellvärden!I$6,"")</f>
        <v>39.637200000000007</v>
      </c>
      <c r="J91" s="10">
        <f>IFERROR((Indata!J91*Modellvärden!J$7)+Modellvärden!J$6,"")</f>
        <v>36.582799999999999</v>
      </c>
      <c r="K91" s="10">
        <f>IFERROR((Indata!K91*Modellvärden!K$7)+Modellvärden!K$6,"")</f>
        <v>28.195999999999991</v>
      </c>
      <c r="L91" s="10">
        <f>IFERROR((Indata!L91*Modellvärden!L$7)+Modellvärden!L$6,"")</f>
        <v>28.584499999999991</v>
      </c>
      <c r="M91" t="s">
        <v>70</v>
      </c>
      <c r="N91" s="47">
        <f>IF(K91="",(B91*Modellvärden!B$11)+(C91*Modellvärden!C$11)+(D91*Modellvärden!D$11)+(E91*Modellvärden!E$11)+(F91*Modellvärden!F$11)+(G91*Modellvärden!G$11), (B91*Modellvärden!B$4)+(C91*Modellvärden!C$4)+(D91*Modellvärden!D$4)+(E91*Modellvärden!E$4)+(F91*Modellvärden!F$4)+(G91*Modellvärden!G$4)+(H91*Modellvärden!H$4)+(I91*Modellvärden!I$4)+(J91*Modellvärden!J$4)+(K91*Modellvärden!K$4)+(L91*Modellvärden!L$4))</f>
        <v>34.212380259809414</v>
      </c>
      <c r="O91" s="47">
        <f>IF(K91="",(B91*Modellvärden!B$12)+(C91*Modellvärden!C$12)+(D91*Modellvärden!D$12)+(E91*Modellvärden!E$12)+(F91*Modellvärden!F$12)+(G91*Modellvärden!G$12),(B91*Modellvärden!B$5)+(C91*Modellvärden!C$5)+(D91*Modellvärden!D$5)+(E91*Modellvärden!E$5)+(F91*Modellvärden!F$5)+(G91*Modellvärden!G$5)+(H91*Modellvärden!H$5)+(I91*Modellvärden!I$5)+(J91*Modellvärden!J$5)
+(K91*Modellvärden!K$5)+(L91*Modellvärden!L$5))</f>
        <v>34.643172207213915</v>
      </c>
      <c r="P91" s="47">
        <f>(_xlfn.XLOOKUP(M91,Regressionsresultat!$B$53:$B$61,Modellvärden!$B$21:$B$29)*Modellvärden!$B$18)</f>
        <v>42.153642699832005</v>
      </c>
      <c r="Q91" s="47">
        <f t="shared" si="1"/>
        <v>37.003065055618443</v>
      </c>
      <c r="R91" s="47"/>
    </row>
    <row r="92" spans="1:18" ht="17.25">
      <c r="A92" s="9" t="s">
        <v>332</v>
      </c>
      <c r="B92" s="10">
        <f>IFERROR((Indata!B92*Modellvärden!B$7)+Modellvärden!B$6,"")</f>
        <v>29.795071000000004</v>
      </c>
      <c r="C92" s="10">
        <f>IFERROR((Indata!C92*Modellvärden!C$7)+Modellvärden!C$6,"")</f>
        <v>30.513704300000001</v>
      </c>
      <c r="D92" s="10">
        <f>IFERROR((Indata!D92*Modellvärden!D$7)+Modellvärden!D$6,"")</f>
        <v>27.000900000000001</v>
      </c>
      <c r="E92" s="10">
        <f>IFERROR((Indata!E92*Modellvärden!E$7)+Modellvärden!E$6,"")</f>
        <v>28.993779</v>
      </c>
      <c r="F92" s="10">
        <f>IFERROR((Indata!F92*Modellvärden!F$7)+Modellvärden!F$6,"")</f>
        <v>31.113370002683123</v>
      </c>
      <c r="G92" s="10">
        <f>IFERROR((Indata!G92*Modellvärden!G$7)+Modellvärden!G$6,"")</f>
        <v>34.171599999999998</v>
      </c>
      <c r="H92" s="10" t="str">
        <f>IFERROR((Indata!H92*Modellvärden!H$7)+Modellvärden!H$6,"")</f>
        <v/>
      </c>
      <c r="I92" s="10" t="str">
        <f>IFERROR((Indata!I92*Modellvärden!I$7)+Modellvärden!I$6,"")</f>
        <v/>
      </c>
      <c r="J92" s="10" t="str">
        <f>IFERROR((Indata!J92*Modellvärden!J$7)+Modellvärden!J$6,"")</f>
        <v/>
      </c>
      <c r="K92" s="10" t="str">
        <f>IFERROR((Indata!K92*Modellvärden!K$7)+Modellvärden!K$6,"")</f>
        <v/>
      </c>
      <c r="L92" s="10" t="str">
        <f>IFERROR((Indata!L92*Modellvärden!L$7)+Modellvärden!L$6,"")</f>
        <v/>
      </c>
      <c r="M92" t="s">
        <v>229</v>
      </c>
      <c r="N92" s="47">
        <f>IF(K92="",(B92*Modellvärden!B$11)+(C92*Modellvärden!C$11)+(D92*Modellvärden!D$11)+(E92*Modellvärden!E$11)+(F92*Modellvärden!F$11)+(G92*Modellvärden!G$11), (B92*Modellvärden!B$4)+(C92*Modellvärden!C$4)+(D92*Modellvärden!D$4)+(E92*Modellvärden!E$4)+(F92*Modellvärden!F$4)+(G92*Modellvärden!G$4)+(H92*Modellvärden!H$4)+(I92*Modellvärden!I$4)+(J92*Modellvärden!J$4)+(K92*Modellvärden!K$4)+(L92*Modellvärden!L$4))</f>
        <v>30.277695471069745</v>
      </c>
      <c r="O92" s="47">
        <f>IF(K92="",(B92*Modellvärden!B$12)+(C92*Modellvärden!C$12)+(D92*Modellvärden!D$12)+(E92*Modellvärden!E$12)+(F92*Modellvärden!F$12)+(G92*Modellvärden!G$12),(B92*Modellvärden!B$5)+(C92*Modellvärden!C$5)+(D92*Modellvärden!D$5)+(E92*Modellvärden!E$5)+(F92*Modellvärden!F$5)+(G92*Modellvärden!G$5)+(H92*Modellvärden!H$5)+(I92*Modellvärden!I$5)+(J92*Modellvärden!J$5)
+(K92*Modellvärden!K$5)+(L92*Modellvärden!L$5))</f>
        <v>30.145778975814501</v>
      </c>
      <c r="P92" s="47">
        <f>(_xlfn.XLOOKUP(M92,Regressionsresultat!$B$53:$B$61,Modellvärden!$B$21:$B$29)*Modellvärden!$B$18)</f>
        <v>20.165998647610348</v>
      </c>
      <c r="Q92" s="47">
        <f t="shared" si="1"/>
        <v>26.863157698164866</v>
      </c>
      <c r="R92" s="47"/>
    </row>
    <row r="93" spans="1:18" ht="17.25">
      <c r="A93" s="9" t="s">
        <v>80</v>
      </c>
      <c r="B93" s="10">
        <f>IFERROR((Indata!B93*Modellvärden!B$7)+Modellvärden!B$6,"")</f>
        <v>31.107983000000004</v>
      </c>
      <c r="C93" s="10">
        <f>IFERROR((Indata!C93*Modellvärden!C$7)+Modellvärden!C$6,"")</f>
        <v>35.3939606</v>
      </c>
      <c r="D93" s="10">
        <f>IFERROR((Indata!D93*Modellvärden!D$7)+Modellvärden!D$6,"")</f>
        <v>27.462200000000003</v>
      </c>
      <c r="E93" s="10">
        <f>IFERROR((Indata!E93*Modellvärden!E$7)+Modellvärden!E$6,"")</f>
        <v>31.081556999999997</v>
      </c>
      <c r="F93" s="10">
        <f>IFERROR((Indata!F93*Modellvärden!F$7)+Modellvärden!F$6,"")</f>
        <v>34.455158638551836</v>
      </c>
      <c r="G93" s="10">
        <f>IFERROR((Indata!G93*Modellvärden!G$7)+Modellvärden!G$6,"")</f>
        <v>37.825600000000001</v>
      </c>
      <c r="H93" s="10">
        <f>IFERROR((Indata!H93*Modellvärden!H$7)+Modellvärden!H$6,"")</f>
        <v>27.380199999999995</v>
      </c>
      <c r="I93" s="10">
        <f>IFERROR((Indata!I93*Modellvärden!I$7)+Modellvärden!I$6,"")</f>
        <v>33.143700000000003</v>
      </c>
      <c r="J93" s="10">
        <f>IFERROR((Indata!J93*Modellvärden!J$7)+Modellvärden!J$6,"")</f>
        <v>33.878</v>
      </c>
      <c r="K93" s="10">
        <f>IFERROR((Indata!K93*Modellvärden!K$7)+Modellvärden!K$6,"")</f>
        <v>29.235999999999997</v>
      </c>
      <c r="L93" s="10">
        <f>IFERROR((Indata!L93*Modellvärden!L$7)+Modellvärden!L$6,"")</f>
        <v>28.761200000000002</v>
      </c>
      <c r="M93" t="s">
        <v>70</v>
      </c>
      <c r="N93" s="47">
        <f>IF(K93="",(B93*Modellvärden!B$11)+(C93*Modellvärden!C$11)+(D93*Modellvärden!D$11)+(E93*Modellvärden!E$11)+(F93*Modellvärden!F$11)+(G93*Modellvärden!G$11), (B93*Modellvärden!B$4)+(C93*Modellvärden!C$4)+(D93*Modellvärden!D$4)+(E93*Modellvärden!E$4)+(F93*Modellvärden!F$4)+(G93*Modellvärden!G$4)+(H93*Modellvärden!H$4)+(I93*Modellvärden!I$4)+(J93*Modellvärden!J$4)+(K93*Modellvärden!K$4)+(L93*Modellvärden!L$4))</f>
        <v>31.778472772823001</v>
      </c>
      <c r="O93" s="47">
        <f>IF(K93="",(B93*Modellvärden!B$12)+(C93*Modellvärden!C$12)+(D93*Modellvärden!D$12)+(E93*Modellvärden!E$12)+(F93*Modellvärden!F$12)+(G93*Modellvärden!G$12),(B93*Modellvärden!B$5)+(C93*Modellvärden!C$5)+(D93*Modellvärden!D$5)+(E93*Modellvärden!E$5)+(F93*Modellvärden!F$5)+(G93*Modellvärden!G$5)+(H93*Modellvärden!H$5)+(I93*Modellvärden!I$5)+(J93*Modellvärden!J$5)
+(K93*Modellvärden!K$5)+(L93*Modellvärden!L$5))</f>
        <v>31.705193162948344</v>
      </c>
      <c r="P93" s="47">
        <f>(_xlfn.XLOOKUP(M93,Regressionsresultat!$B$53:$B$61,Modellvärden!$B$21:$B$29)*Modellvärden!$B$18)</f>
        <v>42.153642699832005</v>
      </c>
      <c r="Q93" s="47">
        <f t="shared" si="1"/>
        <v>35.212436211867782</v>
      </c>
      <c r="R93" s="47"/>
    </row>
    <row r="94" spans="1:18" ht="17.25">
      <c r="A94" s="9" t="s">
        <v>210</v>
      </c>
      <c r="B94" s="10">
        <f>IFERROR((Indata!B94*Modellvärden!B$7)+Modellvärden!B$6,"")</f>
        <v>31.960777500000003</v>
      </c>
      <c r="C94" s="10">
        <f>IFERROR((Indata!C94*Modellvärden!C$7)+Modellvärden!C$6,"")</f>
        <v>29.7618419</v>
      </c>
      <c r="D94" s="10">
        <f>IFERROR((Indata!D94*Modellvärden!D$7)+Modellvärden!D$6,"")</f>
        <v>27.060400000000001</v>
      </c>
      <c r="E94" s="10">
        <f>IFERROR((Indata!E94*Modellvärden!E$7)+Modellvärden!E$6,"")</f>
        <v>29.030276999999998</v>
      </c>
      <c r="F94" s="10">
        <f>IFERROR((Indata!F94*Modellvärden!F$7)+Modellvärden!F$6,"")</f>
        <v>30.73444789081886</v>
      </c>
      <c r="G94" s="10">
        <f>IFERROR((Indata!G94*Modellvärden!G$7)+Modellvärden!G$6,"")</f>
        <v>28.273</v>
      </c>
      <c r="H94" s="10">
        <f>IFERROR((Indata!H94*Modellvärden!H$7)+Modellvärden!H$6,"")</f>
        <v>21.076599999999999</v>
      </c>
      <c r="I94" s="10">
        <f>IFERROR((Indata!I94*Modellvärden!I$7)+Modellvärden!I$6,"")</f>
        <v>30.979200000000002</v>
      </c>
      <c r="J94" s="10">
        <f>IFERROR((Indata!J94*Modellvärden!J$7)+Modellvärden!J$6,"")</f>
        <v>29.498800000000003</v>
      </c>
      <c r="K94" s="10">
        <f>IFERROR((Indata!K94*Modellvärden!K$7)+Modellvärden!K$6,"")</f>
        <v>19.355999999999995</v>
      </c>
      <c r="L94" s="10">
        <f>IFERROR((Indata!L94*Modellvärden!L$7)+Modellvärden!L$6,"")</f>
        <v>23.636899999999997</v>
      </c>
      <c r="M94" t="s">
        <v>195</v>
      </c>
      <c r="N94" s="47">
        <f>IF(K94="",(B94*Modellvärden!B$11)+(C94*Modellvärden!C$11)+(D94*Modellvärden!D$11)+(E94*Modellvärden!E$11)+(F94*Modellvärden!F$11)+(G94*Modellvärden!G$11), (B94*Modellvärden!B$4)+(C94*Modellvärden!C$4)+(D94*Modellvärden!D$4)+(E94*Modellvärden!E$4)+(F94*Modellvärden!F$4)+(G94*Modellvärden!G$4)+(H94*Modellvärden!H$4)+(I94*Modellvärden!I$4)+(J94*Modellvärden!J$4)+(K94*Modellvärden!K$4)+(L94*Modellvärden!L$4))</f>
        <v>27.175181425956275</v>
      </c>
      <c r="O94" s="47">
        <f>IF(K94="",(B94*Modellvärden!B$12)+(C94*Modellvärden!C$12)+(D94*Modellvärden!D$12)+(E94*Modellvärden!E$12)+(F94*Modellvärden!F$12)+(G94*Modellvärden!G$12),(B94*Modellvärden!B$5)+(C94*Modellvärden!C$5)+(D94*Modellvärden!D$5)+(E94*Modellvärden!E$5)+(F94*Modellvärden!F$5)+(G94*Modellvärden!G$5)+(H94*Modellvärden!H$5)+(I94*Modellvärden!I$5)+(J94*Modellvärden!J$5)
+(K94*Modellvärden!K$5)+(L94*Modellvärden!L$5))</f>
        <v>26.980953828475545</v>
      </c>
      <c r="P94" s="47">
        <f>(_xlfn.XLOOKUP(M94,Regressionsresultat!$B$53:$B$61,Modellvärden!$B$21:$B$29)*Modellvärden!$B$18)</f>
        <v>33.151530705965484</v>
      </c>
      <c r="Q94" s="47">
        <f t="shared" si="1"/>
        <v>29.102555320132435</v>
      </c>
      <c r="R94" s="47"/>
    </row>
    <row r="95" spans="1:18" ht="17.25">
      <c r="A95" s="9" t="s">
        <v>302</v>
      </c>
      <c r="B95" s="10">
        <f>IFERROR((Indata!B95*Modellvärden!B$7)+Modellvärden!B$6,"")</f>
        <v>31.832701000000004</v>
      </c>
      <c r="C95" s="10">
        <f>IFERROR((Indata!C95*Modellvärden!C$7)+Modellvärden!C$6,"")</f>
        <v>31.943127199999999</v>
      </c>
      <c r="D95" s="10">
        <f>IFERROR((Indata!D95*Modellvärden!D$7)+Modellvärden!D$6,"")</f>
        <v>27.402000000000001</v>
      </c>
      <c r="E95" s="10">
        <f>IFERROR((Indata!E95*Modellvärden!E$7)+Modellvärden!E$6,"")</f>
        <v>29.627873999999998</v>
      </c>
      <c r="F95" s="10">
        <f>IFERROR((Indata!F95*Modellvärden!F$7)+Modellvärden!F$6,"")</f>
        <v>31.451013618808865</v>
      </c>
      <c r="G95" s="10">
        <f>IFERROR((Indata!G95*Modellvärden!G$7)+Modellvärden!G$6,"")</f>
        <v>35.424399999999999</v>
      </c>
      <c r="H95" s="10" t="str">
        <f>IFERROR((Indata!H95*Modellvärden!H$7)+Modellvärden!H$6,"")</f>
        <v/>
      </c>
      <c r="I95" s="10" t="str">
        <f>IFERROR((Indata!I95*Modellvärden!I$7)+Modellvärden!I$6,"")</f>
        <v/>
      </c>
      <c r="J95" s="10" t="str">
        <f>IFERROR((Indata!J95*Modellvärden!J$7)+Modellvärden!J$6,"")</f>
        <v/>
      </c>
      <c r="K95" s="10" t="str">
        <f>IFERROR((Indata!K95*Modellvärden!K$7)+Modellvärden!K$6,"")</f>
        <v/>
      </c>
      <c r="L95" s="10" t="str">
        <f>IFERROR((Indata!L95*Modellvärden!L$7)+Modellvärden!L$6,"")</f>
        <v/>
      </c>
      <c r="M95" t="s">
        <v>171</v>
      </c>
      <c r="N95" s="47">
        <f>IF(K95="",(B95*Modellvärden!B$11)+(C95*Modellvärden!C$11)+(D95*Modellvärden!D$11)+(E95*Modellvärden!E$11)+(F95*Modellvärden!F$11)+(G95*Modellvärden!G$11), (B95*Modellvärden!B$4)+(C95*Modellvärden!C$4)+(D95*Modellvärden!D$4)+(E95*Modellvärden!E$4)+(F95*Modellvärden!F$4)+(G95*Modellvärden!G$4)+(H95*Modellvärden!H$4)+(I95*Modellvärden!I$4)+(J95*Modellvärden!J$4)+(K95*Modellvärden!K$4)+(L95*Modellvärden!L$4))</f>
        <v>31.303452840222718</v>
      </c>
      <c r="O95" s="47">
        <f>IF(K95="",(B95*Modellvärden!B$12)+(C95*Modellvärden!C$12)+(D95*Modellvärden!D$12)+(E95*Modellvärden!E$12)+(F95*Modellvärden!F$12)+(G95*Modellvärden!G$12),(B95*Modellvärden!B$5)+(C95*Modellvärden!C$5)+(D95*Modellvärden!D$5)+(E95*Modellvärden!E$5)+(F95*Modellvärden!F$5)+(G95*Modellvärden!G$5)+(H95*Modellvärden!H$5)+(I95*Modellvärden!I$5)+(J95*Modellvärden!J$5)
+(K95*Modellvärden!K$5)+(L95*Modellvärden!L$5))</f>
        <v>31.16907066484119</v>
      </c>
      <c r="P95" s="47">
        <f>(_xlfn.XLOOKUP(M95,Regressionsresultat!$B$53:$B$61,Modellvärden!$B$21:$B$29)*Modellvärden!$B$18)</f>
        <v>29.156866757766061</v>
      </c>
      <c r="Q95" s="47">
        <f t="shared" si="1"/>
        <v>30.543130087609985</v>
      </c>
      <c r="R95" s="47"/>
    </row>
    <row r="96" spans="1:18" ht="17.25">
      <c r="A96" s="9" t="s">
        <v>185</v>
      </c>
      <c r="B96" s="10">
        <f>IFERROR((Indata!B96*Modellvärden!B$7)+Modellvärden!B$6,"")</f>
        <v>31.864228000000004</v>
      </c>
      <c r="C96" s="10">
        <f>IFERROR((Indata!C96*Modellvärden!C$7)+Modellvärden!C$6,"")</f>
        <v>31.7751026</v>
      </c>
      <c r="D96" s="10">
        <f>IFERROR((Indata!D96*Modellvärden!D$7)+Modellvärden!D$6,"")</f>
        <v>27.395</v>
      </c>
      <c r="E96" s="10">
        <f>IFERROR((Indata!E96*Modellvärden!E$7)+Modellvärden!E$6,"")</f>
        <v>29.918702999999997</v>
      </c>
      <c r="F96" s="10">
        <f>IFERROR((Indata!F96*Modellvärden!F$7)+Modellvärden!F$6,"")</f>
        <v>34.866417803302227</v>
      </c>
      <c r="G96" s="10">
        <f>IFERROR((Indata!G96*Modellvärden!G$7)+Modellvärden!G$6,"")</f>
        <v>32.605599999999995</v>
      </c>
      <c r="H96" s="10">
        <f>IFERROR((Indata!H96*Modellvärden!H$7)+Modellvärden!H$6,"")</f>
        <v>33.163600000000002</v>
      </c>
      <c r="I96" s="10">
        <f>IFERROR((Indata!I96*Modellvärden!I$7)+Modellvärden!I$6,"")</f>
        <v>32.644200000000005</v>
      </c>
      <c r="J96" s="10">
        <f>IFERROR((Indata!J96*Modellvärden!J$7)+Modellvärden!J$6,"")</f>
        <v>28.403999999999996</v>
      </c>
      <c r="K96" s="10">
        <f>IFERROR((Indata!K96*Modellvärden!K$7)+Modellvärden!K$6,"")</f>
        <v>35.267999999999994</v>
      </c>
      <c r="L96" s="10">
        <f>IFERROR((Indata!L96*Modellvärden!L$7)+Modellvärden!L$6,"")</f>
        <v>34.06219999999999</v>
      </c>
      <c r="M96" t="s">
        <v>171</v>
      </c>
      <c r="N96" s="47">
        <f>IF(K96="",(B96*Modellvärden!B$11)+(C96*Modellvärden!C$11)+(D96*Modellvärden!D$11)+(E96*Modellvärden!E$11)+(F96*Modellvärden!F$11)+(G96*Modellvärden!G$11), (B96*Modellvärden!B$4)+(C96*Modellvärden!C$4)+(D96*Modellvärden!D$4)+(E96*Modellvärden!E$4)+(F96*Modellvärden!F$4)+(G96*Modellvärden!G$4)+(H96*Modellvärden!H$4)+(I96*Modellvärden!I$4)+(J96*Modellvärden!J$4)+(K96*Modellvärden!K$4)+(L96*Modellvärden!L$4))</f>
        <v>32.03846652037938</v>
      </c>
      <c r="O96" s="47">
        <f>IF(K96="",(B96*Modellvärden!B$12)+(C96*Modellvärden!C$12)+(D96*Modellvärden!D$12)+(E96*Modellvärden!E$12)+(F96*Modellvärden!F$12)+(G96*Modellvärden!G$12),(B96*Modellvärden!B$5)+(C96*Modellvärden!C$5)+(D96*Modellvärden!D$5)+(E96*Modellvärden!E$5)+(F96*Modellvärden!F$5)+(G96*Modellvärden!G$5)+(H96*Modellvärden!H$5)+(I96*Modellvärden!I$5)+(J96*Modellvärden!J$5)
+(K96*Modellvärden!K$5)+(L96*Modellvärden!L$5))</f>
        <v>32.024609371025392</v>
      </c>
      <c r="P96" s="47">
        <f>(_xlfn.XLOOKUP(M96,Regressionsresultat!$B$53:$B$61,Modellvärden!$B$21:$B$29)*Modellvärden!$B$18)</f>
        <v>29.156866757766061</v>
      </c>
      <c r="Q96" s="47">
        <f t="shared" si="1"/>
        <v>31.073314216390276</v>
      </c>
      <c r="R96" s="47"/>
    </row>
    <row r="97" spans="1:18" ht="17.25">
      <c r="A97" s="9" t="s">
        <v>178</v>
      </c>
      <c r="B97" s="10">
        <f>IFERROR((Indata!B97*Modellvärden!B$7)+Modellvärden!B$6,"")</f>
        <v>30.974125000000004</v>
      </c>
      <c r="C97" s="10">
        <f>IFERROR((Indata!C97*Modellvärden!C$7)+Modellvärden!C$6,"")</f>
        <v>34.931329399999996</v>
      </c>
      <c r="D97" s="10">
        <f>IFERROR((Indata!D97*Modellvärden!D$7)+Modellvärden!D$6,"")</f>
        <v>27.388000000000002</v>
      </c>
      <c r="E97" s="10">
        <f>IFERROR((Indata!E97*Modellvärden!E$7)+Modellvärden!E$6,"")</f>
        <v>30.176036999999997</v>
      </c>
      <c r="F97" s="10">
        <f>IFERROR((Indata!F97*Modellvärden!F$7)+Modellvärden!F$6,"")</f>
        <v>33.65662676034151</v>
      </c>
      <c r="G97" s="10">
        <f>IFERROR((Indata!G97*Modellvärden!G$7)+Modellvärden!G$6,"")</f>
        <v>35.058999999999997</v>
      </c>
      <c r="H97" s="10">
        <f>IFERROR((Indata!H97*Modellvärden!H$7)+Modellvärden!H$6,"")</f>
        <v>32.6128</v>
      </c>
      <c r="I97" s="10">
        <f>IFERROR((Indata!I97*Modellvärden!I$7)+Modellvärden!I$6,"")</f>
        <v>28.814700000000002</v>
      </c>
      <c r="J97" s="10">
        <f>IFERROR((Indata!J97*Modellvärden!J$7)+Modellvärden!J$6,"")</f>
        <v>27.3414</v>
      </c>
      <c r="K97" s="10">
        <f>IFERROR((Indata!K97*Modellvärden!K$7)+Modellvärden!K$6,"")</f>
        <v>28.949999999999989</v>
      </c>
      <c r="L97" s="10">
        <f>IFERROR((Indata!L97*Modellvärden!L$7)+Modellvärden!L$6,"")</f>
        <v>27.170899999999989</v>
      </c>
      <c r="M97" t="s">
        <v>171</v>
      </c>
      <c r="N97" s="47">
        <f>IF(K97="",(B97*Modellvärden!B$11)+(C97*Modellvärden!C$11)+(D97*Modellvärden!D$11)+(E97*Modellvärden!E$11)+(F97*Modellvärden!F$11)+(G97*Modellvärden!G$11), (B97*Modellvärden!B$4)+(C97*Modellvärden!C$4)+(D97*Modellvärden!D$4)+(E97*Modellvärden!E$4)+(F97*Modellvärden!F$4)+(G97*Modellvärden!G$4)+(H97*Modellvärden!H$4)+(I97*Modellvärden!I$4)+(J97*Modellvärden!J$4)+(K97*Modellvärden!K$4)+(L97*Modellvärden!L$4))</f>
        <v>30.649078457219499</v>
      </c>
      <c r="O97" s="47">
        <f>IF(K97="",(B97*Modellvärden!B$12)+(C97*Modellvärden!C$12)+(D97*Modellvärden!D$12)+(E97*Modellvärden!E$12)+(F97*Modellvärden!F$12)+(G97*Modellvärden!G$12),(B97*Modellvärden!B$5)+(C97*Modellvärden!C$5)+(D97*Modellvärden!D$5)+(E97*Modellvärden!E$5)+(F97*Modellvärden!F$5)+(G97*Modellvärden!G$5)+(H97*Modellvärden!H$5)+(I97*Modellvärden!I$5)+(J97*Modellvärden!J$5)
+(K97*Modellvärden!K$5)+(L97*Modellvärden!L$5))</f>
        <v>30.642309598247053</v>
      </c>
      <c r="P97" s="47">
        <f>(_xlfn.XLOOKUP(M97,Regressionsresultat!$B$53:$B$61,Modellvärden!$B$21:$B$29)*Modellvärden!$B$18)</f>
        <v>29.156866757766061</v>
      </c>
      <c r="Q97" s="47">
        <f t="shared" si="1"/>
        <v>30.149418271077536</v>
      </c>
      <c r="R97" s="47"/>
    </row>
    <row r="98" spans="1:18" ht="17.25">
      <c r="A98" s="9" t="s">
        <v>87</v>
      </c>
      <c r="B98" s="10">
        <f>IFERROR((Indata!B98*Modellvärden!B$7)+Modellvärden!B$6,"")</f>
        <v>30.778840500000005</v>
      </c>
      <c r="C98" s="10">
        <f>IFERROR((Indata!C98*Modellvärden!C$7)+Modellvärden!C$6,"")</f>
        <v>37.513602200000001</v>
      </c>
      <c r="D98" s="10">
        <f>IFERROR((Indata!D98*Modellvärden!D$7)+Modellvärden!D$6,"")</f>
        <v>27.511900000000001</v>
      </c>
      <c r="E98" s="10">
        <f>IFERROR((Indata!E98*Modellvärden!E$7)+Modellvärden!E$6,"")</f>
        <v>33.054989999999997</v>
      </c>
      <c r="F98" s="10">
        <f>IFERROR((Indata!F98*Modellvärden!F$7)+Modellvärden!F$6,"")</f>
        <v>36.85573129790334</v>
      </c>
      <c r="G98" s="10">
        <f>IFERROR((Indata!G98*Modellvärden!G$7)+Modellvärden!G$6,"")</f>
        <v>35.163399999999996</v>
      </c>
      <c r="H98" s="10">
        <f>IFERROR((Indata!H98*Modellvärden!H$7)+Modellvärden!H$6,"")</f>
        <v>30.287199999999999</v>
      </c>
      <c r="I98" s="10">
        <f>IFERROR((Indata!I98*Modellvärden!I$7)+Modellvärden!I$6,"")</f>
        <v>31.312200000000004</v>
      </c>
      <c r="J98" s="10">
        <f>IFERROR((Indata!J98*Modellvärden!J$7)+Modellvärden!J$6,"")</f>
        <v>39.577399999999997</v>
      </c>
      <c r="K98" s="10">
        <f>IFERROR((Indata!K98*Modellvärden!K$7)+Modellvärden!K$6,"")</f>
        <v>29.807999999999993</v>
      </c>
      <c r="L98" s="10">
        <f>IFERROR((Indata!L98*Modellvärden!L$7)+Modellvärden!L$6,"")</f>
        <v>26.287400000000019</v>
      </c>
      <c r="M98" t="s">
        <v>70</v>
      </c>
      <c r="N98" s="47">
        <f>IF(K98="",(B98*Modellvärden!B$11)+(C98*Modellvärden!C$11)+(D98*Modellvärden!D$11)+(E98*Modellvärden!E$11)+(F98*Modellvärden!F$11)+(G98*Modellvärden!G$11), (B98*Modellvärden!B$4)+(C98*Modellvärden!C$4)+(D98*Modellvärden!D$4)+(E98*Modellvärden!E$4)+(F98*Modellvärden!F$4)+(G98*Modellvärden!G$4)+(H98*Modellvärden!H$4)+(I98*Modellvärden!I$4)+(J98*Modellvärden!J$4)+(K98*Modellvärden!K$4)+(L98*Modellvärden!L$4))</f>
        <v>32.669543167492222</v>
      </c>
      <c r="O98" s="47">
        <f>IF(K98="",(B98*Modellvärden!B$12)+(C98*Modellvärden!C$12)+(D98*Modellvärden!D$12)+(E98*Modellvärden!E$12)+(F98*Modellvärden!F$12)+(G98*Modellvärden!G$12),(B98*Modellvärden!B$5)+(C98*Modellvärden!C$5)+(D98*Modellvärden!D$5)+(E98*Modellvärden!E$5)+(F98*Modellvärden!F$5)+(G98*Modellvärden!G$5)+(H98*Modellvärden!H$5)+(I98*Modellvärden!I$5)+(J98*Modellvärden!J$5)
+(K98*Modellvärden!K$5)+(L98*Modellvärden!L$5))</f>
        <v>32.747051495828778</v>
      </c>
      <c r="P98" s="47">
        <f>(_xlfn.XLOOKUP(M98,Regressionsresultat!$B$53:$B$61,Modellvärden!$B$21:$B$29)*Modellvärden!$B$18)</f>
        <v>42.153642699832005</v>
      </c>
      <c r="Q98" s="47">
        <f t="shared" si="1"/>
        <v>35.856745787717671</v>
      </c>
      <c r="R98" s="47"/>
    </row>
    <row r="99" spans="1:18" ht="17.25">
      <c r="A99" s="9" t="s">
        <v>172</v>
      </c>
      <c r="B99" s="10">
        <f>IFERROR((Indata!B99*Modellvärden!B$7)+Modellvärden!B$6,"")</f>
        <v>31.008938000000004</v>
      </c>
      <c r="C99" s="10">
        <f>IFERROR((Indata!C99*Modellvärden!C$7)+Modellvärden!C$6,"")</f>
        <v>32.150166800000001</v>
      </c>
      <c r="D99" s="10">
        <f>IFERROR((Indata!D99*Modellvärden!D$7)+Modellvärden!D$6,"")</f>
        <v>27.178700000000003</v>
      </c>
      <c r="E99" s="10">
        <f>IFERROR((Indata!E99*Modellvärden!E$7)+Modellvärden!E$6,"")</f>
        <v>29.621405999999997</v>
      </c>
      <c r="F99" s="10">
        <f>IFERROR((Indata!F99*Modellvärden!F$7)+Modellvärden!F$6,"")</f>
        <v>32.303839115516581</v>
      </c>
      <c r="G99" s="10">
        <f>IFERROR((Indata!G99*Modellvärden!G$7)+Modellvärden!G$6,"")</f>
        <v>32.7622</v>
      </c>
      <c r="H99" s="10">
        <f>IFERROR((Indata!H99*Modellvärden!H$7)+Modellvärden!H$6,"")</f>
        <v>34.020400000000002</v>
      </c>
      <c r="I99" s="10">
        <f>IFERROR((Indata!I99*Modellvärden!I$7)+Modellvärden!I$6,"")</f>
        <v>33.843000000000004</v>
      </c>
      <c r="J99" s="10">
        <f>IFERROR((Indata!J99*Modellvärden!J$7)+Modellvärden!J$6,"")</f>
        <v>35.165999999999997</v>
      </c>
      <c r="K99" s="10">
        <f>IFERROR((Indata!K99*Modellvärden!K$7)+Modellvärden!K$6,"")</f>
        <v>31.263999999999996</v>
      </c>
      <c r="L99" s="10">
        <f>IFERROR((Indata!L99*Modellvärden!L$7)+Modellvärden!L$6,"")</f>
        <v>30.528199999999998</v>
      </c>
      <c r="M99" t="s">
        <v>171</v>
      </c>
      <c r="N99" s="47">
        <f>IF(K99="",(B99*Modellvärden!B$11)+(C99*Modellvärden!C$11)+(D99*Modellvärden!D$11)+(E99*Modellvärden!E$11)+(F99*Modellvärden!F$11)+(G99*Modellvärden!G$11), (B99*Modellvärden!B$4)+(C99*Modellvärden!C$4)+(D99*Modellvärden!D$4)+(E99*Modellvärden!E$4)+(F99*Modellvärden!F$4)+(G99*Modellvärden!G$4)+(H99*Modellvärden!H$4)+(I99*Modellvärden!I$4)+(J99*Modellvärden!J$4)+(K99*Modellvärden!K$4)+(L99*Modellvärden!L$4))</f>
        <v>31.97185399771551</v>
      </c>
      <c r="O99" s="47">
        <f>IF(K99="",(B99*Modellvärden!B$12)+(C99*Modellvärden!C$12)+(D99*Modellvärden!D$12)+(E99*Modellvärden!E$12)+(F99*Modellvärden!F$12)+(G99*Modellvärden!G$12),(B99*Modellvärden!B$5)+(C99*Modellvärden!C$5)+(D99*Modellvärden!D$5)+(E99*Modellvärden!E$5)+(F99*Modellvärden!F$5)+(G99*Modellvärden!G$5)+(H99*Modellvärden!H$5)+(I99*Modellvärden!I$5)+(J99*Modellvärden!J$5)
+(K99*Modellvärden!K$5)+(L99*Modellvärden!L$5))</f>
        <v>32.078053864852365</v>
      </c>
      <c r="P99" s="47">
        <f>(_xlfn.XLOOKUP(M99,Regressionsresultat!$B$53:$B$61,Modellvärden!$B$21:$B$29)*Modellvärden!$B$18)</f>
        <v>29.156866757766061</v>
      </c>
      <c r="Q99" s="47">
        <f t="shared" si="1"/>
        <v>31.068924873444644</v>
      </c>
      <c r="R99" s="47"/>
    </row>
    <row r="100" spans="1:18" ht="17.25">
      <c r="A100" s="9" t="s">
        <v>286</v>
      </c>
      <c r="B100" s="10">
        <f>IFERROR((Indata!B100*Modellvärden!B$7)+Modellvärden!B$6,"")</f>
        <v>32.032403000000002</v>
      </c>
      <c r="C100" s="10">
        <f>IFERROR((Indata!C100*Modellvärden!C$7)+Modellvärden!C$6,"")</f>
        <v>30.200370499999998</v>
      </c>
      <c r="D100" s="10">
        <f>IFERROR((Indata!D100*Modellvärden!D$7)+Modellvärden!D$6,"")</f>
        <v>27.175900000000002</v>
      </c>
      <c r="E100" s="10">
        <f>IFERROR((Indata!E100*Modellvärden!E$7)+Modellvärden!E$6,"")</f>
        <v>29.142773999999999</v>
      </c>
      <c r="F100" s="10">
        <f>IFERROR((Indata!F100*Modellvärden!F$7)+Modellvärden!F$6,"")</f>
        <v>25.763483383154565</v>
      </c>
      <c r="G100" s="10">
        <f>IFERROR((Indata!G100*Modellvärden!G$7)+Modellvärden!G$6,"")</f>
        <v>24.253599999999999</v>
      </c>
      <c r="H100" s="10" t="str">
        <f>IFERROR((Indata!H100*Modellvärden!H$7)+Modellvärden!H$6,"")</f>
        <v/>
      </c>
      <c r="I100" s="10" t="str">
        <f>IFERROR((Indata!I100*Modellvärden!I$7)+Modellvärden!I$6,"")</f>
        <v/>
      </c>
      <c r="J100" s="10" t="str">
        <f>IFERROR((Indata!J100*Modellvärden!J$7)+Modellvärden!J$6,"")</f>
        <v/>
      </c>
      <c r="K100" s="10" t="str">
        <f>IFERROR((Indata!K100*Modellvärden!K$7)+Modellvärden!K$6,"")</f>
        <v/>
      </c>
      <c r="L100" s="10" t="str">
        <f>IFERROR((Indata!L100*Modellvärden!L$7)+Modellvärden!L$6,"")</f>
        <v/>
      </c>
      <c r="M100" t="s">
        <v>104</v>
      </c>
      <c r="N100" s="47">
        <f>IF(K100="",(B100*Modellvärden!B$11)+(C100*Modellvärden!C$11)+(D100*Modellvärden!D$11)+(E100*Modellvärden!E$11)+(F100*Modellvärden!F$11)+(G100*Modellvärden!G$11), (B100*Modellvärden!B$4)+(C100*Modellvärden!C$4)+(D100*Modellvärden!D$4)+(E100*Modellvärden!E$4)+(F100*Modellvärden!F$4)+(G100*Modellvärden!G$4)+(H100*Modellvärden!H$4)+(I100*Modellvärden!I$4)+(J100*Modellvärden!J$4)+(K100*Modellvärden!K$4)+(L100*Modellvärden!L$4))</f>
        <v>28.232926809868164</v>
      </c>
      <c r="O100" s="47">
        <f>IF(K100="",(B100*Modellvärden!B$12)+(C100*Modellvärden!C$12)+(D100*Modellvärden!D$12)+(E100*Modellvärden!E$12)+(F100*Modellvärden!F$12)+(G100*Modellvärden!G$12),(B100*Modellvärden!B$5)+(C100*Modellvärden!C$5)+(D100*Modellvärden!D$5)+(E100*Modellvärden!E$5)+(F100*Modellvärden!F$5)+(G100*Modellvärden!G$5)+(H100*Modellvärden!H$5)+(I100*Modellvärden!I$5)+(J100*Modellvärden!J$5)
+(K100*Modellvärden!K$5)+(L100*Modellvärden!L$5))</f>
        <v>28.507446805668604</v>
      </c>
      <c r="P100" s="47">
        <f>(_xlfn.XLOOKUP(M100,Regressionsresultat!$B$53:$B$61,Modellvärden!$B$21:$B$29)*Modellvärden!$B$18)</f>
        <v>23.722217719568764</v>
      </c>
      <c r="Q100" s="47">
        <f t="shared" si="1"/>
        <v>26.820863778368508</v>
      </c>
      <c r="R100" s="47"/>
    </row>
    <row r="101" spans="1:18" ht="17.25">
      <c r="A101" s="9" t="s">
        <v>111</v>
      </c>
      <c r="B101" s="10">
        <f>IFERROR((Indata!B101*Modellvärden!B$7)+Modellvärden!B$6,"")</f>
        <v>30.839445500000004</v>
      </c>
      <c r="C101" s="10">
        <f>IFERROR((Indata!C101*Modellvärden!C$7)+Modellvärden!C$6,"")</f>
        <v>30.022895599999998</v>
      </c>
      <c r="D101" s="10">
        <f>IFERROR((Indata!D101*Modellvärden!D$7)+Modellvärden!D$6,"")</f>
        <v>27.002300000000002</v>
      </c>
      <c r="E101" s="10">
        <f>IFERROR((Indata!E101*Modellvärden!E$7)+Modellvärden!E$6,"")</f>
        <v>28.999091999999997</v>
      </c>
      <c r="F101" s="10">
        <f>IFERROR((Indata!F101*Modellvärden!F$7)+Modellvärden!F$6,"")</f>
        <v>28.020300535199674</v>
      </c>
      <c r="G101" s="10">
        <f>IFERROR((Indata!G101*Modellvärden!G$7)+Modellvärden!G$6,"")</f>
        <v>31.561599999999999</v>
      </c>
      <c r="H101" s="10">
        <f>IFERROR((Indata!H101*Modellvärden!H$7)+Modellvärden!H$6,"")</f>
        <v>28.022800000000004</v>
      </c>
      <c r="I101" s="10">
        <f>IFERROR((Indata!I101*Modellvärden!I$7)+Modellvärden!I$6,"")</f>
        <v>20.523000000000003</v>
      </c>
      <c r="J101" s="10">
        <f>IFERROR((Indata!J101*Modellvärden!J$7)+Modellvärden!J$6,"")</f>
        <v>19.838799999999999</v>
      </c>
      <c r="K101" s="10">
        <f>IFERROR((Indata!K101*Modellvärden!K$7)+Modellvärden!K$6,"")</f>
        <v>34.071999999999989</v>
      </c>
      <c r="L101" s="10">
        <f>IFERROR((Indata!L101*Modellvärden!L$7)+Modellvärden!L$6,"")</f>
        <v>33.885500000000008</v>
      </c>
      <c r="M101" t="s">
        <v>104</v>
      </c>
      <c r="N101" s="47">
        <f>IF(K101="",(B101*Modellvärden!B$11)+(C101*Modellvärden!C$11)+(D101*Modellvärden!D$11)+(E101*Modellvärden!E$11)+(F101*Modellvärden!F$11)+(G101*Modellvärden!G$11), (B101*Modellvärden!B$4)+(C101*Modellvärden!C$4)+(D101*Modellvärden!D$4)+(E101*Modellvärden!E$4)+(F101*Modellvärden!F$4)+(G101*Modellvärden!G$4)+(H101*Modellvärden!H$4)+(I101*Modellvärden!I$4)+(J101*Modellvärden!J$4)+(K101*Modellvärden!K$4)+(L101*Modellvärden!L$4))</f>
        <v>28.291311041113666</v>
      </c>
      <c r="O101" s="47">
        <f>IF(K101="",(B101*Modellvärden!B$12)+(C101*Modellvärden!C$12)+(D101*Modellvärden!D$12)+(E101*Modellvärden!E$12)+(F101*Modellvärden!F$12)+(G101*Modellvärden!G$12),(B101*Modellvärden!B$5)+(C101*Modellvärden!C$5)+(D101*Modellvärden!D$5)+(E101*Modellvärden!E$5)+(F101*Modellvärden!F$5)+(G101*Modellvärden!G$5)+(H101*Modellvärden!H$5)+(I101*Modellvärden!I$5)+(J101*Modellvärden!J$5)
+(K101*Modellvärden!K$5)+(L101*Modellvärden!L$5))</f>
        <v>28.130681885278214</v>
      </c>
      <c r="P101" s="47">
        <f>(_xlfn.XLOOKUP(M101,Regressionsresultat!$B$53:$B$61,Modellvärden!$B$21:$B$29)*Modellvärden!$B$18)</f>
        <v>23.722217719568764</v>
      </c>
      <c r="Q101" s="47">
        <f t="shared" si="1"/>
        <v>26.71473688198688</v>
      </c>
      <c r="R101" s="47"/>
    </row>
    <row r="102" spans="1:18" ht="17.25">
      <c r="A102" s="9" t="s">
        <v>304</v>
      </c>
      <c r="B102" s="10">
        <f>IFERROR((Indata!B102*Modellvärden!B$7)+Modellvärden!B$6,"")</f>
        <v>2.8869935000000062</v>
      </c>
      <c r="C102" s="10">
        <f>IFERROR((Indata!C102*Modellvärden!C$7)+Modellvärden!C$6,"")</f>
        <v>31.0940741</v>
      </c>
      <c r="D102" s="10">
        <f>IFERROR((Indata!D102*Modellvärden!D$7)+Modellvärden!D$6,"")</f>
        <v>26.948400000000003</v>
      </c>
      <c r="E102" s="10">
        <f>IFERROR((Indata!E102*Modellvärden!E$7)+Modellvärden!E$6,"")</f>
        <v>29.143929</v>
      </c>
      <c r="F102" s="10">
        <f>IFERROR((Indata!F102*Modellvärden!F$7)+Modellvärden!F$6,"")</f>
        <v>34.126952584787617</v>
      </c>
      <c r="G102" s="10">
        <f>IFERROR((Indata!G102*Modellvärden!G$7)+Modellvärden!G$6,"")</f>
        <v>30.622</v>
      </c>
      <c r="H102" s="10" t="str">
        <f>IFERROR((Indata!H102*Modellvärden!H$7)+Modellvärden!H$6,"")</f>
        <v/>
      </c>
      <c r="I102" s="10" t="str">
        <f>IFERROR((Indata!I102*Modellvärden!I$7)+Modellvärden!I$6,"")</f>
        <v/>
      </c>
      <c r="J102" s="10" t="str">
        <f>IFERROR((Indata!J102*Modellvärden!J$7)+Modellvärden!J$6,"")</f>
        <v/>
      </c>
      <c r="K102" s="10" t="str">
        <f>IFERROR((Indata!K102*Modellvärden!K$7)+Modellvärden!K$6,"")</f>
        <v/>
      </c>
      <c r="L102" s="10" t="str">
        <f>IFERROR((Indata!L102*Modellvärden!L$7)+Modellvärden!L$6,"")</f>
        <v/>
      </c>
      <c r="M102" t="s">
        <v>171</v>
      </c>
      <c r="N102" s="47">
        <f>IF(K102="",(B102*Modellvärden!B$11)+(C102*Modellvärden!C$11)+(D102*Modellvärden!D$11)+(E102*Modellvärden!E$11)+(F102*Modellvärden!F$11)+(G102*Modellvärden!G$11), (B102*Modellvärden!B$4)+(C102*Modellvärden!C$4)+(D102*Modellvärden!D$4)+(E102*Modellvärden!E$4)+(F102*Modellvärden!F$4)+(G102*Modellvärden!G$4)+(H102*Modellvärden!H$4)+(I102*Modellvärden!I$4)+(J102*Modellvärden!J$4)+(K102*Modellvärden!K$4)+(L102*Modellvärden!L$4))</f>
        <v>26.71975807063945</v>
      </c>
      <c r="O102" s="47">
        <f>IF(K102="",(B102*Modellvärden!B$12)+(C102*Modellvärden!C$12)+(D102*Modellvärden!D$12)+(E102*Modellvärden!E$12)+(F102*Modellvärden!F$12)+(G102*Modellvärden!G$12),(B102*Modellvärden!B$5)+(C102*Modellvärden!C$5)+(D102*Modellvärden!D$5)+(E102*Modellvärden!E$5)+(F102*Modellvärden!F$5)+(G102*Modellvärden!G$5)+(H102*Modellvärden!H$5)+(I102*Modellvärden!I$5)+(J102*Modellvärden!J$5)
+(K102*Modellvärden!K$5)+(L102*Modellvärden!L$5))</f>
        <v>28.032242874533502</v>
      </c>
      <c r="P102" s="47">
        <f>(_xlfn.XLOOKUP(M102,Regressionsresultat!$B$53:$B$61,Modellvärden!$B$21:$B$29)*Modellvärden!$B$18)</f>
        <v>29.156866757766061</v>
      </c>
      <c r="Q102" s="47">
        <f t="shared" si="1"/>
        <v>27.969622567646336</v>
      </c>
      <c r="R102" s="47"/>
    </row>
    <row r="103" spans="1:18" ht="17.25">
      <c r="A103" s="9" t="s">
        <v>128</v>
      </c>
      <c r="B103" s="10">
        <f>IFERROR((Indata!B103*Modellvärden!B$7)+Modellvärden!B$6,"")</f>
        <v>32.009881500000006</v>
      </c>
      <c r="C103" s="10">
        <f>IFERROR((Indata!C103*Modellvärden!C$7)+Modellvärden!C$6,"")</f>
        <v>30.698895499999999</v>
      </c>
      <c r="D103" s="10">
        <f>IFERROR((Indata!D103*Modellvärden!D$7)+Modellvärden!D$6,"")</f>
        <v>27.272500000000001</v>
      </c>
      <c r="E103" s="10">
        <f>IFERROR((Indata!E103*Modellvärden!E$7)+Modellvärden!E$6,"")</f>
        <v>29.416046999999999</v>
      </c>
      <c r="F103" s="10">
        <f>IFERROR((Indata!F103*Modellvärden!F$7)+Modellvärden!F$6,"")</f>
        <v>28.126124517374517</v>
      </c>
      <c r="G103" s="10">
        <f>IFERROR((Indata!G103*Modellvärden!G$7)+Modellvärden!G$6,"")</f>
        <v>34.015000000000001</v>
      </c>
      <c r="H103" s="10">
        <f>IFERROR((Indata!H103*Modellvärden!H$7)+Modellvärden!H$6,"")</f>
        <v>34.632400000000004</v>
      </c>
      <c r="I103" s="10">
        <f>IFERROR((Indata!I103*Modellvärden!I$7)+Modellvärden!I$6,"")</f>
        <v>35.208300000000001</v>
      </c>
      <c r="J103" s="10">
        <f>IFERROR((Indata!J103*Modellvärden!J$7)+Modellvärden!J$6,"")</f>
        <v>28.532800000000002</v>
      </c>
      <c r="K103" s="10">
        <f>IFERROR((Indata!K103*Modellvärden!K$7)+Modellvärden!K$6,"")</f>
        <v>27.311999999999991</v>
      </c>
      <c r="L103" s="10">
        <f>IFERROR((Indata!L103*Modellvärden!L$7)+Modellvärden!L$6,"")</f>
        <v>33.00200000000001</v>
      </c>
      <c r="M103" t="s">
        <v>104</v>
      </c>
      <c r="N103" s="47">
        <f>IF(K103="",(B103*Modellvärden!B$11)+(C103*Modellvärden!C$11)+(D103*Modellvärden!D$11)+(E103*Modellvärden!E$11)+(F103*Modellvärden!F$11)+(G103*Modellvärden!G$11), (B103*Modellvärden!B$4)+(C103*Modellvärden!C$4)+(D103*Modellvärden!D$4)+(E103*Modellvärden!E$4)+(F103*Modellvärden!F$4)+(G103*Modellvärden!G$4)+(H103*Modellvärden!H$4)+(I103*Modellvärden!I$4)+(J103*Modellvärden!J$4)+(K103*Modellvärden!K$4)+(L103*Modellvärden!L$4))</f>
        <v>31.052921035680008</v>
      </c>
      <c r="O103" s="47">
        <f>IF(K103="",(B103*Modellvärden!B$12)+(C103*Modellvärden!C$12)+(D103*Modellvärden!D$12)+(E103*Modellvärden!E$12)+(F103*Modellvärden!F$12)+(G103*Modellvärden!G$12),(B103*Modellvärden!B$5)+(C103*Modellvärden!C$5)+(D103*Modellvärden!D$5)+(E103*Modellvärden!E$5)+(F103*Modellvärden!F$5)+(G103*Modellvärden!G$5)+(H103*Modellvärden!H$5)+(I103*Modellvärden!I$5)+(J103*Modellvärden!J$5)
+(K103*Modellvärden!K$5)+(L103*Modellvärden!L$5))</f>
        <v>31.143381070117826</v>
      </c>
      <c r="P103" s="47">
        <f>(_xlfn.XLOOKUP(M103,Regressionsresultat!$B$53:$B$61,Modellvärden!$B$21:$B$29)*Modellvärden!$B$18)</f>
        <v>23.722217719568764</v>
      </c>
      <c r="Q103" s="47">
        <f t="shared" si="1"/>
        <v>28.639506608455534</v>
      </c>
      <c r="R103" s="47"/>
    </row>
    <row r="104" spans="1:18" ht="17.25">
      <c r="A104" s="9" t="s">
        <v>105</v>
      </c>
      <c r="B104" s="10">
        <f>IFERROR((Indata!B104*Modellvärden!B$7)+Modellvärden!B$6,"")</f>
        <v>32.1526365</v>
      </c>
      <c r="C104" s="10">
        <f>IFERROR((Indata!C104*Modellvärden!C$7)+Modellvärden!C$6,"")</f>
        <v>30.895531099999999</v>
      </c>
      <c r="D104" s="10">
        <f>IFERROR((Indata!D104*Modellvärden!D$7)+Modellvärden!D$6,"")</f>
        <v>27.4314</v>
      </c>
      <c r="E104" s="10">
        <f>IFERROR((Indata!E104*Modellvärden!E$7)+Modellvärden!E$6,"")</f>
        <v>29.315562</v>
      </c>
      <c r="F104" s="10">
        <f>IFERROR((Indata!F104*Modellvärden!F$7)+Modellvärden!F$6,"")</f>
        <v>21.992819077041901</v>
      </c>
      <c r="G104" s="10">
        <f>IFERROR((Indata!G104*Modellvärden!G$7)+Modellvärden!G$6,"")</f>
        <v>34.693599999999996</v>
      </c>
      <c r="H104" s="10">
        <f>IFERROR((Indata!H104*Modellvärden!H$7)+Modellvärden!H$6,"")</f>
        <v>27.227199999999996</v>
      </c>
      <c r="I104" s="10">
        <f>IFERROR((Indata!I104*Modellvärden!I$7)+Modellvärden!I$6,"")</f>
        <v>37.439400000000006</v>
      </c>
      <c r="J104" s="10">
        <f>IFERROR((Indata!J104*Modellvärden!J$7)+Modellvärden!J$6,"")</f>
        <v>32.396799999999999</v>
      </c>
      <c r="K104" s="10">
        <f>IFERROR((Indata!K104*Modellvärden!K$7)+Modellvärden!K$6,"")</f>
        <v>30.587999999999994</v>
      </c>
      <c r="L104" s="10">
        <f>IFERROR((Indata!L104*Modellvärden!L$7)+Modellvärden!L$6,"")</f>
        <v>26.287400000000019</v>
      </c>
      <c r="M104" t="s">
        <v>104</v>
      </c>
      <c r="N104" s="47">
        <f>IF(K104="",(B104*Modellvärden!B$11)+(C104*Modellvärden!C$11)+(D104*Modellvärden!D$11)+(E104*Modellvärden!E$11)+(F104*Modellvärden!F$11)+(G104*Modellvärden!G$11), (B104*Modellvärden!B$4)+(C104*Modellvärden!C$4)+(D104*Modellvärden!D$4)+(E104*Modellvärden!E$4)+(F104*Modellvärden!F$4)+(G104*Modellvärden!G$4)+(H104*Modellvärden!H$4)+(I104*Modellvärden!I$4)+(J104*Modellvärden!J$4)+(K104*Modellvärden!K$4)+(L104*Modellvärden!L$4))</f>
        <v>30.176773128260535</v>
      </c>
      <c r="O104" s="47">
        <f>IF(K104="",(B104*Modellvärden!B$12)+(C104*Modellvärden!C$12)+(D104*Modellvärden!D$12)+(E104*Modellvärden!E$12)+(F104*Modellvärden!F$12)+(G104*Modellvärden!G$12),(B104*Modellvärden!B$5)+(C104*Modellvärden!C$5)+(D104*Modellvärden!D$5)+(E104*Modellvärden!E$5)+(F104*Modellvärden!F$5)+(G104*Modellvärden!G$5)+(H104*Modellvärden!H$5)+(I104*Modellvärden!I$5)+(J104*Modellvärden!J$5)
+(K104*Modellvärden!K$5)+(L104*Modellvärden!L$5))</f>
        <v>30.245625806336189</v>
      </c>
      <c r="P104" s="47">
        <f>(_xlfn.XLOOKUP(M104,Regressionsresultat!$B$53:$B$61,Modellvärden!$B$21:$B$29)*Modellvärden!$B$18)</f>
        <v>23.722217719568764</v>
      </c>
      <c r="Q104" s="47">
        <f t="shared" si="1"/>
        <v>28.048205551388495</v>
      </c>
      <c r="R104" s="47"/>
    </row>
    <row r="105" spans="1:18" ht="17.25">
      <c r="A105" s="9" t="s">
        <v>242</v>
      </c>
      <c r="B105" s="10">
        <f>IFERROR((Indata!B105*Modellvärden!B$7)+Modellvärden!B$6,"")</f>
        <v>29.963323500000005</v>
      </c>
      <c r="C105" s="10">
        <f>IFERROR((Indata!C105*Modellvärden!C$7)+Modellvärden!C$6,"")</f>
        <v>30.7022768</v>
      </c>
      <c r="D105" s="10">
        <f>IFERROR((Indata!D105*Modellvärden!D$7)+Modellvärden!D$6,"")</f>
        <v>27.014200000000002</v>
      </c>
      <c r="E105" s="10">
        <f>IFERROR((Indata!E105*Modellvärden!E$7)+Modellvärden!E$6,"")</f>
        <v>29.179734</v>
      </c>
      <c r="F105" s="10">
        <f>IFERROR((Indata!F105*Modellvärden!F$7)+Modellvärden!F$6,"")</f>
        <v>33.113216520650809</v>
      </c>
      <c r="G105" s="10">
        <f>IFERROR((Indata!G105*Modellvärden!G$7)+Modellvärden!G$6,"")</f>
        <v>29.003799999999998</v>
      </c>
      <c r="H105" s="10">
        <f>IFERROR((Indata!H105*Modellvärden!H$7)+Modellvärden!H$6,"")</f>
        <v>32.673999999999999</v>
      </c>
      <c r="I105" s="10">
        <f>IFERROR((Indata!I105*Modellvärden!I$7)+Modellvärden!I$6,"")</f>
        <v>27.649200000000004</v>
      </c>
      <c r="J105" s="10">
        <f>IFERROR((Indata!J105*Modellvärden!J$7)+Modellvärden!J$6,"")</f>
        <v>27.953199999999995</v>
      </c>
      <c r="K105" s="10">
        <f>IFERROR((Indata!K105*Modellvärden!K$7)+Modellvärden!K$6,"")</f>
        <v>29.339999999999989</v>
      </c>
      <c r="L105" s="10">
        <f>IFERROR((Indata!L105*Modellvärden!L$7)+Modellvärden!L$6,"")</f>
        <v>29.998099999999994</v>
      </c>
      <c r="M105" t="s">
        <v>229</v>
      </c>
      <c r="N105" s="47">
        <f>IF(K105="",(B105*Modellvärden!B$11)+(C105*Modellvärden!C$11)+(D105*Modellvärden!D$11)+(E105*Modellvärden!E$11)+(F105*Modellvärden!F$11)+(G105*Modellvärden!G$11), (B105*Modellvärden!B$4)+(C105*Modellvärden!C$4)+(D105*Modellvärden!D$4)+(E105*Modellvärden!E$4)+(F105*Modellvärden!F$4)+(G105*Modellvärden!G$4)+(H105*Modellvärden!H$4)+(I105*Modellvärden!I$4)+(J105*Modellvärden!J$4)+(K105*Modellvärden!K$4)+(L105*Modellvärden!L$4))</f>
        <v>29.717775985098541</v>
      </c>
      <c r="O105" s="47">
        <f>IF(K105="",(B105*Modellvärden!B$12)+(C105*Modellvärden!C$12)+(D105*Modellvärden!D$12)+(E105*Modellvärden!E$12)+(F105*Modellvärden!F$12)+(G105*Modellvärden!G$12),(B105*Modellvärden!B$5)+(C105*Modellvärden!C$5)+(D105*Modellvärden!D$5)+(E105*Modellvärden!E$5)+(F105*Modellvärden!F$5)+(G105*Modellvärden!G$5)+(H105*Modellvärden!H$5)+(I105*Modellvärden!I$5)+(J105*Modellvärden!J$5)
+(K105*Modellvärden!K$5)+(L105*Modellvärden!L$5))</f>
        <v>29.743465035053269</v>
      </c>
      <c r="P105" s="47">
        <f>(_xlfn.XLOOKUP(M105,Regressionsresultat!$B$53:$B$61,Modellvärden!$B$21:$B$29)*Modellvärden!$B$18)</f>
        <v>20.165998647610348</v>
      </c>
      <c r="Q105" s="47">
        <f t="shared" si="1"/>
        <v>26.542413222587385</v>
      </c>
      <c r="R105" s="47"/>
    </row>
    <row r="106" spans="1:18" ht="17.25">
      <c r="A106" s="9" t="s">
        <v>84</v>
      </c>
      <c r="B106" s="10">
        <f>IFERROR((Indata!B106*Modellvärden!B$7)+Modellvärden!B$6,"")</f>
        <v>30.660529000000004</v>
      </c>
      <c r="C106" s="10">
        <f>IFERROR((Indata!C106*Modellvärden!C$7)+Modellvärden!C$6,"")</f>
        <v>36.670184599999999</v>
      </c>
      <c r="D106" s="10">
        <f>IFERROR((Indata!D106*Modellvärden!D$7)+Modellvärden!D$6,"")</f>
        <v>27.427200000000003</v>
      </c>
      <c r="E106" s="10">
        <f>IFERROR((Indata!E106*Modellvärden!E$7)+Modellvärden!E$6,"")</f>
        <v>31.232861999999997</v>
      </c>
      <c r="F106" s="10">
        <f>IFERROR((Indata!F106*Modellvärden!F$7)+Modellvärden!F$6,"")</f>
        <v>33.551471290675693</v>
      </c>
      <c r="G106" s="10">
        <f>IFERROR((Indata!G106*Modellvärden!G$7)+Modellvärden!G$6,"")</f>
        <v>33.701799999999999</v>
      </c>
      <c r="H106" s="10">
        <f>IFERROR((Indata!H106*Modellvärden!H$7)+Modellvärden!H$6,"")</f>
        <v>38.4268</v>
      </c>
      <c r="I106" s="10">
        <f>IFERROR((Indata!I106*Modellvärden!I$7)+Modellvärden!I$6,"")</f>
        <v>38.838000000000008</v>
      </c>
      <c r="J106" s="10">
        <f>IFERROR((Indata!J106*Modellvärden!J$7)+Modellvärden!J$6,"")</f>
        <v>38.385999999999996</v>
      </c>
      <c r="K106" s="10">
        <f>IFERROR((Indata!K106*Modellvärden!K$7)+Modellvärden!K$6,"")</f>
        <v>36.879999999999995</v>
      </c>
      <c r="L106" s="10">
        <f>IFERROR((Indata!L106*Modellvärden!L$7)+Modellvärden!L$6,"")</f>
        <v>42.720500000000015</v>
      </c>
      <c r="M106" t="s">
        <v>70</v>
      </c>
      <c r="N106" s="47">
        <f>IF(K106="",(B106*Modellvärden!B$11)+(C106*Modellvärden!C$11)+(D106*Modellvärden!D$11)+(E106*Modellvärden!E$11)+(F106*Modellvärden!F$11)+(G106*Modellvärden!G$11), (B106*Modellvärden!B$4)+(C106*Modellvärden!C$4)+(D106*Modellvärden!D$4)+(E106*Modellvärden!E$4)+(F106*Modellvärden!F$4)+(G106*Modellvärden!G$4)+(H106*Modellvärden!H$4)+(I106*Modellvärden!I$4)+(J106*Modellvärden!J$4)+(K106*Modellvärden!K$4)+(L106*Modellvärden!L$4))</f>
        <v>35.814102799446857</v>
      </c>
      <c r="O106" s="47">
        <f>IF(K106="",(B106*Modellvärden!B$12)+(C106*Modellvärden!C$12)+(D106*Modellvärden!D$12)+(E106*Modellvärden!E$12)+(F106*Modellvärden!F$12)+(G106*Modellvärden!G$12),(B106*Modellvärden!B$5)+(C106*Modellvärden!C$5)+(D106*Modellvärden!D$5)+(E106*Modellvärden!E$5)+(F106*Modellvärden!F$5)+(G106*Modellvärden!G$5)+(H106*Modellvärden!H$5)+(I106*Modellvärden!I$5)+(J106*Modellvärden!J$5)
+(K106*Modellvärden!K$5)+(L106*Modellvärden!L$5))</f>
        <v>36.279870266106258</v>
      </c>
      <c r="P106" s="47">
        <f>(_xlfn.XLOOKUP(M106,Regressionsresultat!$B$53:$B$61,Modellvärden!$B$21:$B$29)*Modellvärden!$B$18)</f>
        <v>42.153642699832005</v>
      </c>
      <c r="Q106" s="47">
        <f t="shared" si="1"/>
        <v>38.082538588461709</v>
      </c>
      <c r="R106" s="47"/>
    </row>
    <row r="107" spans="1:18" ht="17.25">
      <c r="A107" s="9" t="s">
        <v>163</v>
      </c>
      <c r="B107" s="10">
        <f>IFERROR((Indata!B107*Modellvärden!B$7)+Modellvärden!B$6,"")</f>
        <v>31.419300500000002</v>
      </c>
      <c r="C107" s="10">
        <f>IFERROR((Indata!C107*Modellvärden!C$7)+Modellvärden!C$6,"")</f>
        <v>31.235395099999998</v>
      </c>
      <c r="D107" s="10">
        <f>IFERROR((Indata!D107*Modellvärden!D$7)+Modellvärden!D$6,"")</f>
        <v>27.1633</v>
      </c>
      <c r="E107" s="10">
        <f>IFERROR((Indata!E107*Modellvärden!E$7)+Modellvärden!E$6,"")</f>
        <v>29.304243</v>
      </c>
      <c r="F107" s="10">
        <f>IFERROR((Indata!F107*Modellvärden!F$7)+Modellvärden!F$6,"")</f>
        <v>30.090577268855874</v>
      </c>
      <c r="G107" s="10">
        <f>IFERROR((Indata!G107*Modellvärden!G$7)+Modellvärden!G$6,"")</f>
        <v>30.8308</v>
      </c>
      <c r="H107" s="10">
        <f>IFERROR((Indata!H107*Modellvärden!H$7)+Modellvärden!H$6,"")</f>
        <v>35.305599999999998</v>
      </c>
      <c r="I107" s="10">
        <f>IFERROR((Indata!I107*Modellvärden!I$7)+Modellvärden!I$6,"")</f>
        <v>30.046800000000001</v>
      </c>
      <c r="J107" s="10">
        <f>IFERROR((Indata!J107*Modellvärden!J$7)+Modellvärden!J$6,"")</f>
        <v>35.488</v>
      </c>
      <c r="K107" s="10">
        <f>IFERROR((Indata!K107*Modellvärden!K$7)+Modellvärden!K$6,"")</f>
        <v>37.139999999999993</v>
      </c>
      <c r="L107" s="10">
        <f>IFERROR((Indata!L107*Modellvärden!L$7)+Modellvärden!L$6,"")</f>
        <v>30.881599999999992</v>
      </c>
      <c r="M107" t="s">
        <v>155</v>
      </c>
      <c r="N107" s="47">
        <f>IF(K107="",(B107*Modellvärden!B$11)+(C107*Modellvärden!C$11)+(D107*Modellvärden!D$11)+(E107*Modellvärden!E$11)+(F107*Modellvärden!F$11)+(G107*Modellvärden!G$11), (B107*Modellvärden!B$4)+(C107*Modellvärden!C$4)+(D107*Modellvärden!D$4)+(E107*Modellvärden!E$4)+(F107*Modellvärden!F$4)+(G107*Modellvärden!G$4)+(H107*Modellvärden!H$4)+(I107*Modellvärden!I$4)+(J107*Modellvärden!J$4)+(K107*Modellvärden!K$4)+(L107*Modellvärden!L$4))</f>
        <v>31.931506214763552</v>
      </c>
      <c r="O107" s="47">
        <f>IF(K107="",(B107*Modellvärden!B$12)+(C107*Modellvärden!C$12)+(D107*Modellvärden!D$12)+(E107*Modellvärden!E$12)+(F107*Modellvärden!F$12)+(G107*Modellvärden!G$12),(B107*Modellvärden!B$5)+(C107*Modellvärden!C$5)+(D107*Modellvärden!D$5)+(E107*Modellvärden!E$5)+(F107*Modellvärden!F$5)+(G107*Modellvärden!G$5)+(H107*Modellvärden!H$5)+(I107*Modellvärden!I$5)+(J107*Modellvärden!J$5)
+(K107*Modellvärden!K$5)+(L107*Modellvärden!L$5))</f>
        <v>32.059997276008893</v>
      </c>
      <c r="P107" s="47">
        <f>(_xlfn.XLOOKUP(M107,Regressionsresultat!$B$53:$B$61,Modellvärden!$B$21:$B$29)*Modellvärden!$B$18)</f>
        <v>32.997385452191033</v>
      </c>
      <c r="Q107" s="47">
        <f t="shared" si="1"/>
        <v>32.329629647654492</v>
      </c>
      <c r="R107" s="47"/>
    </row>
    <row r="108" spans="1:18" ht="17.25">
      <c r="A108" s="9" t="s">
        <v>149</v>
      </c>
      <c r="B108" s="10">
        <f>IFERROR((Indata!B108*Modellvärden!B$7)+Modellvärden!B$6,"")</f>
        <v>23.050602500000004</v>
      </c>
      <c r="C108" s="10">
        <f>IFERROR((Indata!C108*Modellvärden!C$7)+Modellvärden!C$6,"")</f>
        <v>30.496624399999998</v>
      </c>
      <c r="D108" s="10">
        <f>IFERROR((Indata!D108*Modellvärden!D$7)+Modellvärden!D$6,"")</f>
        <v>26.9575</v>
      </c>
      <c r="E108" s="10">
        <f>IFERROR((Indata!E108*Modellvärden!E$7)+Modellvärden!E$6,"")</f>
        <v>29.173496999999998</v>
      </c>
      <c r="F108" s="10">
        <f>IFERROR((Indata!F108*Modellvärden!F$7)+Modellvärden!F$6,"")</f>
        <v>26.137617821272215</v>
      </c>
      <c r="G108" s="10">
        <f>IFERROR((Indata!G108*Modellvärden!G$7)+Modellvärden!G$6,"")</f>
        <v>26.184999999999999</v>
      </c>
      <c r="H108" s="10">
        <f>IFERROR((Indata!H108*Modellvärden!H$7)+Modellvärden!H$6,"")</f>
        <v>19.852600000000002</v>
      </c>
      <c r="I108" s="10">
        <f>IFERROR((Indata!I108*Modellvärden!I$7)+Modellvärden!I$6,"")</f>
        <v>19.390799999999999</v>
      </c>
      <c r="J108" s="10">
        <f>IFERROR((Indata!J108*Modellvärden!J$7)+Modellvärden!J$6,"")</f>
        <v>25.119599999999998</v>
      </c>
      <c r="K108" s="10">
        <f>IFERROR((Indata!K108*Modellvärden!K$7)+Modellvärden!K$6,"")</f>
        <v>23.749999999999993</v>
      </c>
      <c r="L108" s="10">
        <f>IFERROR((Indata!L108*Modellvärden!L$7)+Modellvärden!L$6,"")</f>
        <v>26.905849999999987</v>
      </c>
      <c r="M108" t="s">
        <v>104</v>
      </c>
      <c r="N108" s="47">
        <f>IF(K108="",(B108*Modellvärden!B$11)+(C108*Modellvärden!C$11)+(D108*Modellvärden!D$11)+(E108*Modellvärden!E$11)+(F108*Modellvärden!F$11)+(G108*Modellvärden!G$11), (B108*Modellvärden!B$4)+(C108*Modellvärden!C$4)+(D108*Modellvärden!D$4)+(E108*Modellvärden!E$4)+(F108*Modellvärden!F$4)+(G108*Modellvärden!G$4)+(H108*Modellvärden!H$4)+(I108*Modellvärden!I$4)+(J108*Modellvärden!J$4)+(K108*Modellvärden!K$4)+(L108*Modellvärden!L$4))</f>
        <v>25.152457479699969</v>
      </c>
      <c r="O108" s="47">
        <f>IF(K108="",(B108*Modellvärden!B$12)+(C108*Modellvärden!C$12)+(D108*Modellvärden!D$12)+(E108*Modellvärden!E$12)+(F108*Modellvärden!F$12)+(G108*Modellvärden!G$12),(B108*Modellvärden!B$5)+(C108*Modellvärden!C$5)+(D108*Modellvärden!D$5)+(E108*Modellvärden!E$5)+(F108*Modellvärden!F$5)+(G108*Modellvärden!G$5)+(H108*Modellvärden!H$5)+(I108*Modellvärden!I$5)+(J108*Modellvärden!J$5)
+(K108*Modellvärden!K$5)+(L108*Modellvärden!L$5))</f>
        <v>25.219768423462902</v>
      </c>
      <c r="P108" s="47">
        <f>(_xlfn.XLOOKUP(M108,Regressionsresultat!$B$53:$B$61,Modellvärden!$B$21:$B$29)*Modellvärden!$B$18)</f>
        <v>23.722217719568764</v>
      </c>
      <c r="Q108" s="47">
        <f t="shared" si="1"/>
        <v>24.698147874243876</v>
      </c>
      <c r="R108" s="47"/>
    </row>
    <row r="109" spans="1:18" ht="17.25">
      <c r="A109" s="9" t="s">
        <v>142</v>
      </c>
      <c r="B109" s="10">
        <f>IFERROR((Indata!B109*Modellvärden!B$7)+Modellvärden!B$6,"")</f>
        <v>32.274265000000007</v>
      </c>
      <c r="C109" s="10">
        <f>IFERROR((Indata!C109*Modellvärden!C$7)+Modellvärden!C$6,"")</f>
        <v>31.098929299999998</v>
      </c>
      <c r="D109" s="10">
        <f>IFERROR((Indata!D109*Modellvärden!D$7)+Modellvärden!D$6,"")</f>
        <v>27.700900000000001</v>
      </c>
      <c r="E109" s="10">
        <f>IFERROR((Indata!E109*Modellvärden!E$7)+Modellvärden!E$6,"")</f>
        <v>29.643350999999999</v>
      </c>
      <c r="F109" s="10">
        <f>IFERROR((Indata!F109*Modellvärden!F$7)+Modellvärden!F$6,"")</f>
        <v>26.738271986513066</v>
      </c>
      <c r="G109" s="10">
        <f>IFERROR((Indata!G109*Modellvärden!G$7)+Modellvärden!G$6,"")</f>
        <v>27.646599999999999</v>
      </c>
      <c r="H109" s="10">
        <f>IFERROR((Indata!H109*Modellvärden!H$7)+Modellvärden!H$6,"")</f>
        <v>34.816000000000003</v>
      </c>
      <c r="I109" s="10">
        <f>IFERROR((Indata!I109*Modellvärden!I$7)+Modellvärden!I$6,"")</f>
        <v>31.911600000000004</v>
      </c>
      <c r="J109" s="10">
        <f>IFERROR((Indata!J109*Modellvärden!J$7)+Modellvärden!J$6,"")</f>
        <v>31.881599999999999</v>
      </c>
      <c r="K109" s="10">
        <f>IFERROR((Indata!K109*Modellvärden!K$7)+Modellvärden!K$6,"")</f>
        <v>34.331999999999987</v>
      </c>
      <c r="L109" s="10">
        <f>IFERROR((Indata!L109*Modellvärden!L$7)+Modellvärden!L$6,"")</f>
        <v>35.652500000000003</v>
      </c>
      <c r="M109" t="s">
        <v>104</v>
      </c>
      <c r="N109" s="47">
        <f>IF(K109="",(B109*Modellvärden!B$11)+(C109*Modellvärden!C$11)+(D109*Modellvärden!D$11)+(E109*Modellvärden!E$11)+(F109*Modellvärden!F$11)+(G109*Modellvärden!G$11), (B109*Modellvärden!B$4)+(C109*Modellvärden!C$4)+(D109*Modellvärden!D$4)+(E109*Modellvärden!E$4)+(F109*Modellvärden!F$4)+(G109*Modellvärden!G$4)+(H109*Modellvärden!H$4)+(I109*Modellvärden!I$4)+(J109*Modellvärden!J$4)+(K109*Modellvärden!K$4)+(L109*Modellvärden!L$4))</f>
        <v>31.516495779791011</v>
      </c>
      <c r="O109" s="47">
        <f>IF(K109="",(B109*Modellvärden!B$12)+(C109*Modellvärden!C$12)+(D109*Modellvärden!D$12)+(E109*Modellvärden!E$12)+(F109*Modellvärden!F$12)+(G109*Modellvärden!G$12),(B109*Modellvärden!B$5)+(C109*Modellvärden!C$5)+(D109*Modellvärden!D$5)+(E109*Modellvärden!E$5)+(F109*Modellvärden!F$5)+(G109*Modellvärden!G$5)+(H109*Modellvärden!H$5)+(I109*Modellvärden!I$5)+(J109*Modellvärden!J$5)
+(K109*Modellvärden!K$5)+(L109*Modellvärden!L$5))</f>
        <v>31.783373593189811</v>
      </c>
      <c r="P109" s="47">
        <f>(_xlfn.XLOOKUP(M109,Regressionsresultat!$B$53:$B$61,Modellvärden!$B$21:$B$29)*Modellvärden!$B$18)</f>
        <v>23.722217719568764</v>
      </c>
      <c r="Q109" s="47">
        <f t="shared" si="1"/>
        <v>29.007362364183194</v>
      </c>
      <c r="R109" s="47"/>
    </row>
    <row r="110" spans="1:18" ht="17.25">
      <c r="A110" s="9" t="s">
        <v>58</v>
      </c>
      <c r="B110" s="10">
        <f>IFERROR((Indata!B110*Modellvärden!B$7)+Modellvärden!B$6,"")</f>
        <v>31.649801000000004</v>
      </c>
      <c r="C110" s="10">
        <f>IFERROR((Indata!C110*Modellvärden!C$7)+Modellvärden!C$6,"")</f>
        <v>36.588946700000001</v>
      </c>
      <c r="D110" s="10">
        <f>IFERROR((Indata!D110*Modellvärden!D$7)+Modellvärden!D$6,"")</f>
        <v>27.924200000000003</v>
      </c>
      <c r="E110" s="10">
        <f>IFERROR((Indata!E110*Modellvärden!E$7)+Modellvärden!E$6,"")</f>
        <v>30.778022999999997</v>
      </c>
      <c r="F110" s="10">
        <f>IFERROR((Indata!F110*Modellvärden!F$7)+Modellvärden!F$6,"")</f>
        <v>25.453647378889372</v>
      </c>
      <c r="G110" s="10">
        <f>IFERROR((Indata!G110*Modellvärden!G$7)+Modellvärden!G$6,"")</f>
        <v>33.806199999999997</v>
      </c>
      <c r="H110" s="10">
        <f>IFERROR((Indata!H110*Modellvärden!H$7)+Modellvärden!H$6,"")</f>
        <v>23.004400000000004</v>
      </c>
      <c r="I110" s="10">
        <f>IFERROR((Indata!I110*Modellvärden!I$7)+Modellvärden!I$6,"")</f>
        <v>23.719799999999999</v>
      </c>
      <c r="J110" s="10">
        <f>IFERROR((Indata!J110*Modellvärden!J$7)+Modellvärden!J$6,"")</f>
        <v>27.792200000000001</v>
      </c>
      <c r="K110" s="10">
        <f>IFERROR((Indata!K110*Modellvärden!K$7)+Modellvärden!K$6,"")</f>
        <v>26.635999999999989</v>
      </c>
      <c r="L110" s="10">
        <f>IFERROR((Indata!L110*Modellvärden!L$7)+Modellvärden!L$6,"")</f>
        <v>25.845649999999978</v>
      </c>
      <c r="M110" t="s">
        <v>26</v>
      </c>
      <c r="N110" s="47">
        <f>IF(K110="",(B110*Modellvärden!B$11)+(C110*Modellvärden!C$11)+(D110*Modellvärden!D$11)+(E110*Modellvärden!E$11)+(F110*Modellvärden!F$11)+(G110*Modellvärden!G$11), (B110*Modellvärden!B$4)+(C110*Modellvärden!C$4)+(D110*Modellvärden!D$4)+(E110*Modellvärden!E$4)+(F110*Modellvärden!F$4)+(G110*Modellvärden!G$4)+(H110*Modellvärden!H$4)+(I110*Modellvärden!I$4)+(J110*Modellvärden!J$4)+(K110*Modellvärden!K$4)+(L110*Modellvärden!L$4))</f>
        <v>28.418784154371501</v>
      </c>
      <c r="O110" s="47">
        <f>IF(K110="",(B110*Modellvärden!B$12)+(C110*Modellvärden!C$12)+(D110*Modellvärden!D$12)+(E110*Modellvärden!E$12)+(F110*Modellvärden!F$12)+(G110*Modellvärden!G$12),(B110*Modellvärden!B$5)+(C110*Modellvärden!C$5)+(D110*Modellvärden!D$5)+(E110*Modellvärden!E$5)+(F110*Modellvärden!F$5)+(G110*Modellvärden!G$5)+(H110*Modellvärden!H$5)+(I110*Modellvärden!I$5)+(J110*Modellvärden!J$5)
+(K110*Modellvärden!K$5)+(L110*Modellvärden!L$5))</f>
        <v>28.410691402375996</v>
      </c>
      <c r="P110" s="47">
        <f>(_xlfn.XLOOKUP(M110,Regressionsresultat!$B$53:$B$61,Modellvärden!$B$21:$B$29)*Modellvärden!$B$18)</f>
        <v>29.352675018140246</v>
      </c>
      <c r="Q110" s="47">
        <f t="shared" si="1"/>
        <v>28.72738352496258</v>
      </c>
      <c r="R110" s="47"/>
    </row>
    <row r="111" spans="1:18" ht="17.25">
      <c r="A111" s="9" t="s">
        <v>220</v>
      </c>
      <c r="B111" s="10">
        <f>IFERROR((Indata!B111*Modellvärden!B$7)+Modellvärden!B$6,"")</f>
        <v>32.275954500000005</v>
      </c>
      <c r="C111" s="10">
        <f>IFERROR((Indata!C111*Modellvärden!C$7)+Modellvärden!C$6,"")</f>
        <v>29.909665399999998</v>
      </c>
      <c r="D111" s="10">
        <f>IFERROR((Indata!D111*Modellvärden!D$7)+Modellvärden!D$6,"")</f>
        <v>27.2438</v>
      </c>
      <c r="E111" s="10">
        <f>IFERROR((Indata!E111*Modellvärden!E$7)+Modellvärden!E$6,"")</f>
        <v>29.097728999999998</v>
      </c>
      <c r="F111" s="10">
        <f>IFERROR((Indata!F111*Modellvärden!F$7)+Modellvärden!F$6,"")</f>
        <v>27.477136409227683</v>
      </c>
      <c r="G111" s="10">
        <f>IFERROR((Indata!G111*Modellvärden!G$7)+Modellvärden!G$6,"")</f>
        <v>36.103000000000002</v>
      </c>
      <c r="H111" s="10">
        <f>IFERROR((Indata!H111*Modellvärden!H$7)+Modellvärden!H$6,"")</f>
        <v>28.573599999999999</v>
      </c>
      <c r="I111" s="10">
        <f>IFERROR((Indata!I111*Modellvärden!I$7)+Modellvärden!I$6,"")</f>
        <v>29.447400000000002</v>
      </c>
      <c r="J111" s="10">
        <f>IFERROR((Indata!J111*Modellvärden!J$7)+Modellvärden!J$6,"")</f>
        <v>31.495199999999997</v>
      </c>
      <c r="K111" s="10">
        <f>IFERROR((Indata!K111*Modellvärden!K$7)+Modellvärden!K$6,"")</f>
        <v>30.11999999999999</v>
      </c>
      <c r="L111" s="10">
        <f>IFERROR((Indata!L111*Modellvärden!L$7)+Modellvärden!L$6,"")</f>
        <v>27.524300000000011</v>
      </c>
      <c r="M111" t="s">
        <v>195</v>
      </c>
      <c r="N111" s="47">
        <f>IF(K111="",(B111*Modellvärden!B$11)+(C111*Modellvärden!C$11)+(D111*Modellvärden!D$11)+(E111*Modellvärden!E$11)+(F111*Modellvärden!F$11)+(G111*Modellvärden!G$11), (B111*Modellvärden!B$4)+(C111*Modellvärden!C$4)+(D111*Modellvärden!D$4)+(E111*Modellvärden!E$4)+(F111*Modellvärden!F$4)+(G111*Modellvärden!G$4)+(H111*Modellvärden!H$4)+(I111*Modellvärden!I$4)+(J111*Modellvärden!J$4)+(K111*Modellvärden!K$4)+(L111*Modellvärden!L$4))</f>
        <v>29.857783001659605</v>
      </c>
      <c r="O111" s="47">
        <f>IF(K111="",(B111*Modellvärden!B$12)+(C111*Modellvärden!C$12)+(D111*Modellvärden!D$12)+(E111*Modellvärden!E$12)+(F111*Modellvärden!F$12)+(G111*Modellvärden!G$12),(B111*Modellvärden!B$5)+(C111*Modellvärden!C$5)+(D111*Modellvärden!D$5)+(E111*Modellvärden!E$5)+(F111*Modellvärden!F$5)+(G111*Modellvärden!G$5)+(H111*Modellvärden!H$5)+(I111*Modellvärden!I$5)+(J111*Modellvärden!J$5)
+(K111*Modellvärden!K$5)+(L111*Modellvärden!L$5))</f>
        <v>29.677382593298159</v>
      </c>
      <c r="P111" s="47">
        <f>(_xlfn.XLOOKUP(M111,Regressionsresultat!$B$53:$B$61,Modellvärden!$B$21:$B$29)*Modellvärden!$B$18)</f>
        <v>33.151530705965484</v>
      </c>
      <c r="Q111" s="47">
        <f t="shared" si="1"/>
        <v>30.895565433641082</v>
      </c>
      <c r="R111" s="47"/>
    </row>
    <row r="112" spans="1:18" ht="17.25">
      <c r="A112" s="9" t="s">
        <v>67</v>
      </c>
      <c r="B112" s="10">
        <f>IFERROR((Indata!B112*Modellvärden!B$7)+Modellvärden!B$6,"")</f>
        <v>32.028140500000006</v>
      </c>
      <c r="C112" s="10">
        <f>IFERROR((Indata!C112*Modellvärden!C$7)+Modellvärden!C$6,"")</f>
        <v>33.404195600000001</v>
      </c>
      <c r="D112" s="10">
        <f>IFERROR((Indata!D112*Modellvärden!D$7)+Modellvärden!D$6,"")</f>
        <v>27.872400000000003</v>
      </c>
      <c r="E112" s="10">
        <f>IFERROR((Indata!E112*Modellvärden!E$7)+Modellvärden!E$6,"")</f>
        <v>30.890288999999999</v>
      </c>
      <c r="F112" s="10">
        <f>IFERROR((Indata!F112*Modellvärden!F$7)+Modellvärden!F$6,"")</f>
        <v>28.350831334932053</v>
      </c>
      <c r="G112" s="10">
        <f>IFERROR((Indata!G112*Modellvärden!G$7)+Modellvärden!G$6,"")</f>
        <v>36.2074</v>
      </c>
      <c r="H112" s="10">
        <f>IFERROR((Indata!H112*Modellvärden!H$7)+Modellvärden!H$6,"")</f>
        <v>31.266400000000004</v>
      </c>
      <c r="I112" s="10">
        <f>IFERROR((Indata!I112*Modellvärden!I$7)+Modellvärden!I$6,"")</f>
        <v>30.513000000000002</v>
      </c>
      <c r="J112" s="10">
        <f>IFERROR((Indata!J112*Modellvärden!J$7)+Modellvärden!J$6,"")</f>
        <v>33.491599999999998</v>
      </c>
      <c r="K112" s="10">
        <f>IFERROR((Indata!K112*Modellvärden!K$7)+Modellvärden!K$6,"")</f>
        <v>28.767999999999994</v>
      </c>
      <c r="L112" s="10">
        <f>IFERROR((Indata!L112*Modellvärden!L$7)+Modellvärden!L$6,"")</f>
        <v>29.6447</v>
      </c>
      <c r="M112" t="s">
        <v>26</v>
      </c>
      <c r="N112" s="47">
        <f>IF(K112="",(B112*Modellvärden!B$11)+(C112*Modellvärden!C$11)+(D112*Modellvärden!D$11)+(E112*Modellvärden!E$11)+(F112*Modellvärden!F$11)+(G112*Modellvärden!G$11), (B112*Modellvärden!B$4)+(C112*Modellvärden!C$4)+(D112*Modellvärden!D$4)+(E112*Modellvärden!E$4)+(F112*Modellvärden!F$4)+(G112*Modellvärden!G$4)+(H112*Modellvärden!H$4)+(I112*Modellvärden!I$4)+(J112*Modellvärden!J$4)+(K112*Modellvärden!K$4)+(L112*Modellvärden!L$4))</f>
        <v>31.201172499227951</v>
      </c>
      <c r="O112" s="47">
        <f>IF(K112="",(B112*Modellvärden!B$12)+(C112*Modellvärden!C$12)+(D112*Modellvärden!D$12)+(E112*Modellvärden!E$12)+(F112*Modellvärden!F$12)+(G112*Modellvärden!G$12),(B112*Modellvärden!B$5)+(C112*Modellvärden!C$5)+(D112*Modellvärden!D$5)+(E112*Modellvärden!E$5)+(F112*Modellvärden!F$5)+(G112*Modellvärden!G$5)+(H112*Modellvärden!H$5)+(I112*Modellvärden!I$5)+(J112*Modellvärden!J$5)
+(K112*Modellvärden!K$5)+(L112*Modellvärden!L$5))</f>
        <v>31.22143931921223</v>
      </c>
      <c r="P112" s="47">
        <f>(_xlfn.XLOOKUP(M112,Regressionsresultat!$B$53:$B$61,Modellvärden!$B$21:$B$29)*Modellvärden!$B$18)</f>
        <v>29.352675018140246</v>
      </c>
      <c r="Q112" s="47">
        <f t="shared" si="1"/>
        <v>30.591762278860141</v>
      </c>
      <c r="R112" s="47"/>
    </row>
    <row r="113" spans="1:18" ht="17.25">
      <c r="A113" s="9" t="s">
        <v>53</v>
      </c>
      <c r="B113" s="10">
        <f>IFERROR((Indata!B113*Modellvärden!B$7)+Modellvärden!B$6,"")</f>
        <v>32.353702500000004</v>
      </c>
      <c r="C113" s="10">
        <f>IFERROR((Indata!C113*Modellvärden!C$7)+Modellvärden!C$6,"")</f>
        <v>31.965149</v>
      </c>
      <c r="D113" s="10">
        <f>IFERROR((Indata!D113*Modellvärden!D$7)+Modellvärden!D$6,"")</f>
        <v>28.424700000000001</v>
      </c>
      <c r="E113" s="10">
        <f>IFERROR((Indata!E113*Modellvärden!E$7)+Modellvärden!E$6,"")</f>
        <v>29.796042</v>
      </c>
      <c r="F113" s="10">
        <f>IFERROR((Indata!F113*Modellvärden!F$7)+Modellvärden!F$6,"")</f>
        <v>23.753693824663422</v>
      </c>
      <c r="G113" s="10">
        <f>IFERROR((Indata!G113*Modellvärden!G$7)+Modellvärden!G$6,"")</f>
        <v>37.773400000000002</v>
      </c>
      <c r="H113" s="10">
        <f>IFERROR((Indata!H113*Modellvärden!H$7)+Modellvärden!H$6,"")</f>
        <v>23.5246</v>
      </c>
      <c r="I113" s="10">
        <f>IFERROR((Indata!I113*Modellvärden!I$7)+Modellvärden!I$6,"")</f>
        <v>24.252600000000001</v>
      </c>
      <c r="J113" s="10">
        <f>IFERROR((Indata!J113*Modellvärden!J$7)+Modellvärden!J$6,"")</f>
        <v>25.312800000000003</v>
      </c>
      <c r="K113" s="10">
        <f>IFERROR((Indata!K113*Modellvärden!K$7)+Modellvärden!K$6,"")</f>
        <v>24.971999999999987</v>
      </c>
      <c r="L113" s="10">
        <f>IFERROR((Indata!L113*Modellvärden!L$7)+Modellvärden!L$6,"")</f>
        <v>27.170900000000017</v>
      </c>
      <c r="M113" t="s">
        <v>26</v>
      </c>
      <c r="N113" s="47">
        <f>IF(K113="",(B113*Modellvärden!B$11)+(C113*Modellvärden!C$11)+(D113*Modellvärden!D$11)+(E113*Modellvärden!E$11)+(F113*Modellvärden!F$11)+(G113*Modellvärden!G$11), (B113*Modellvärden!B$4)+(C113*Modellvärden!C$4)+(D113*Modellvärden!D$4)+(E113*Modellvärden!E$4)+(F113*Modellvärden!F$4)+(G113*Modellvärden!G$4)+(H113*Modellvärden!H$4)+(I113*Modellvärden!I$4)+(J113*Modellvärden!J$4)+(K113*Modellvärden!K$4)+(L113*Modellvärden!L$4))</f>
        <v>27.888739547372808</v>
      </c>
      <c r="O113" s="47">
        <f>IF(K113="",(B113*Modellvärden!B$12)+(C113*Modellvärden!C$12)+(D113*Modellvärden!D$12)+(E113*Modellvärden!E$12)+(F113*Modellvärden!F$12)+(G113*Modellvärden!G$12),(B113*Modellvärden!B$5)+(C113*Modellvärden!C$5)+(D113*Modellvärden!D$5)+(E113*Modellvärden!E$5)+(F113*Modellvärden!F$5)+(G113*Modellvärden!G$5)+(H113*Modellvärden!H$5)+(I113*Modellvärden!I$5)+(J113*Modellvärden!J$5)
+(K113*Modellvärden!K$5)+(L113*Modellvärden!L$5))</f>
        <v>27.631448646522582</v>
      </c>
      <c r="P113" s="47">
        <f>(_xlfn.XLOOKUP(M113,Regressionsresultat!$B$53:$B$61,Modellvärden!$B$21:$B$29)*Modellvärden!$B$18)</f>
        <v>29.352675018140246</v>
      </c>
      <c r="Q113" s="47">
        <f t="shared" si="1"/>
        <v>28.290954404011881</v>
      </c>
      <c r="R113" s="47"/>
    </row>
    <row r="114" spans="1:18" ht="17.25">
      <c r="A114" s="9" t="s">
        <v>164</v>
      </c>
      <c r="B114" s="10">
        <f>IFERROR((Indata!B114*Modellvärden!B$7)+Modellvärden!B$6,"")</f>
        <v>31.653304000000002</v>
      </c>
      <c r="C114" s="10">
        <f>IFERROR((Indata!C114*Modellvärden!C$7)+Modellvärden!C$6,"")</f>
        <v>31.414603999999997</v>
      </c>
      <c r="D114" s="10">
        <f>IFERROR((Indata!D114*Modellvärden!D$7)+Modellvärden!D$6,"")</f>
        <v>27.2424</v>
      </c>
      <c r="E114" s="10">
        <f>IFERROR((Indata!E114*Modellvärden!E$7)+Modellvärden!E$6,"")</f>
        <v>29.729051999999999</v>
      </c>
      <c r="F114" s="10">
        <f>IFERROR((Indata!F114*Modellvärden!F$7)+Modellvärden!F$6,"")</f>
        <v>33.551957618567101</v>
      </c>
      <c r="G114" s="10">
        <f>IFERROR((Indata!G114*Modellvärden!G$7)+Modellvärden!G$6,"")</f>
        <v>31.143999999999998</v>
      </c>
      <c r="H114" s="10">
        <f>IFERROR((Indata!H114*Modellvärden!H$7)+Modellvärden!H$6,"")</f>
        <v>37.264000000000003</v>
      </c>
      <c r="I114" s="10">
        <f>IFERROR((Indata!I114*Modellvärden!I$7)+Modellvärden!I$6,"")</f>
        <v>30.679500000000001</v>
      </c>
      <c r="J114" s="10">
        <f>IFERROR((Indata!J114*Modellvärden!J$7)+Modellvärden!J$6,"")</f>
        <v>31.269800000000004</v>
      </c>
      <c r="K114" s="10">
        <f>IFERROR((Indata!K114*Modellvärden!K$7)+Modellvärden!K$6,"")</f>
        <v>37.451999999999984</v>
      </c>
      <c r="L114" s="10">
        <f>IFERROR((Indata!L114*Modellvärden!L$7)+Modellvärden!L$6,"")</f>
        <v>37.949600000000032</v>
      </c>
      <c r="M114" t="s">
        <v>155</v>
      </c>
      <c r="N114" s="47">
        <f>IF(K114="",(B114*Modellvärden!B$11)+(C114*Modellvärden!C$11)+(D114*Modellvärden!D$11)+(E114*Modellvärden!E$11)+(F114*Modellvärden!F$11)+(G114*Modellvärden!G$11), (B114*Modellvärden!B$4)+(C114*Modellvärden!C$4)+(D114*Modellvärden!D$4)+(E114*Modellvärden!E$4)+(F114*Modellvärden!F$4)+(G114*Modellvärden!G$4)+(H114*Modellvärden!H$4)+(I114*Modellvärden!I$4)+(J114*Modellvärden!J$4)+(K114*Modellvärden!K$4)+(L114*Modellvärden!L$4))</f>
        <v>32.852010916315038</v>
      </c>
      <c r="O114" s="47">
        <f>IF(K114="",(B114*Modellvärden!B$12)+(C114*Modellvärden!C$12)+(D114*Modellvärden!D$12)+(E114*Modellvärden!E$12)+(F114*Modellvärden!F$12)+(G114*Modellvärden!G$12),(B114*Modellvärden!B$5)+(C114*Modellvärden!C$5)+(D114*Modellvärden!D$5)+(E114*Modellvärden!E$5)+(F114*Modellvärden!F$5)+(G114*Modellvärden!G$5)+(H114*Modellvärden!H$5)+(I114*Modellvärden!I$5)+(J114*Modellvärden!J$5)
+(K114*Modellvärden!K$5)+(L114*Modellvärden!L$5))</f>
        <v>32.974386426085687</v>
      </c>
      <c r="P114" s="47">
        <f>(_xlfn.XLOOKUP(M114,Regressionsresultat!$B$53:$B$61,Modellvärden!$B$21:$B$29)*Modellvärden!$B$18)</f>
        <v>32.997385452191033</v>
      </c>
      <c r="Q114" s="47">
        <f t="shared" si="1"/>
        <v>32.941260931530586</v>
      </c>
      <c r="R114" s="47"/>
    </row>
    <row r="115" spans="1:18" ht="17.25">
      <c r="A115" s="9" t="s">
        <v>134</v>
      </c>
      <c r="B115" s="10">
        <f>IFERROR((Indata!B115*Modellvärden!B$7)+Modellvärden!B$6,"")</f>
        <v>31.221985500000002</v>
      </c>
      <c r="C115" s="10">
        <f>IFERROR((Indata!C115*Modellvärden!C$7)+Modellvärden!C$6,"")</f>
        <v>31.4540525</v>
      </c>
      <c r="D115" s="10">
        <f>IFERROR((Indata!D115*Modellvärden!D$7)+Modellvärden!D$6,"")</f>
        <v>27.148600000000002</v>
      </c>
      <c r="E115" s="10">
        <f>IFERROR((Indata!E115*Modellvärden!E$7)+Modellvärden!E$6,"")</f>
        <v>29.373773999999997</v>
      </c>
      <c r="F115" s="10">
        <f>IFERROR((Indata!F115*Modellvärden!F$7)+Modellvärden!F$6,"")</f>
        <v>27.79244959042218</v>
      </c>
      <c r="G115" s="10">
        <f>IFERROR((Indata!G115*Modellvärden!G$7)+Modellvärden!G$6,"")</f>
        <v>32.866599999999998</v>
      </c>
      <c r="H115" s="10">
        <f>IFERROR((Indata!H115*Modellvärden!H$7)+Modellvärden!H$6,"")</f>
        <v>32.000799999999998</v>
      </c>
      <c r="I115" s="10">
        <f>IFERROR((Indata!I115*Modellvärden!I$7)+Modellvärden!I$6,"")</f>
        <v>36.440399999999997</v>
      </c>
      <c r="J115" s="10">
        <f>IFERROR((Indata!J115*Modellvärden!J$7)+Modellvärden!J$6,"")</f>
        <v>30.593599999999995</v>
      </c>
      <c r="K115" s="10">
        <f>IFERROR((Indata!K115*Modellvärden!K$7)+Modellvärden!K$6,"")</f>
        <v>32.97999999999999</v>
      </c>
      <c r="L115" s="10">
        <f>IFERROR((Indata!L115*Modellvärden!L$7)+Modellvärden!L$6,"")</f>
        <v>32.471900000000005</v>
      </c>
      <c r="M115" t="s">
        <v>104</v>
      </c>
      <c r="N115" s="47">
        <f>IF(K115="",(B115*Modellvärden!B$11)+(C115*Modellvärden!C$11)+(D115*Modellvärden!D$11)+(E115*Modellvärden!E$11)+(F115*Modellvärden!F$11)+(G115*Modellvärden!G$11), (B115*Modellvärden!B$4)+(C115*Modellvärden!C$4)+(D115*Modellvärden!D$4)+(E115*Modellvärden!E$4)+(F115*Modellvärden!F$4)+(G115*Modellvärden!G$4)+(H115*Modellvärden!H$4)+(I115*Modellvärden!I$4)+(J115*Modellvärden!J$4)+(K115*Modellvärden!K$4)+(L115*Modellvärden!L$4))</f>
        <v>31.50168967810961</v>
      </c>
      <c r="O115" s="47">
        <f>IF(K115="",(B115*Modellvärden!B$12)+(C115*Modellvärden!C$12)+(D115*Modellvärden!D$12)+(E115*Modellvärden!E$12)+(F115*Modellvärden!F$12)+(G115*Modellvärden!G$12),(B115*Modellvärden!B$5)+(C115*Modellvärden!C$5)+(D115*Modellvärden!D$5)+(E115*Modellvärden!E$5)+(F115*Modellvärden!F$5)+(G115*Modellvärden!G$5)+(H115*Modellvärden!H$5)+(I115*Modellvärden!I$5)+(J115*Modellvärden!J$5)
+(K115*Modellvärden!K$5)+(L115*Modellvärden!L$5))</f>
        <v>31.650993013140667</v>
      </c>
      <c r="P115" s="47">
        <f>(_xlfn.XLOOKUP(M115,Regressionsresultat!$B$53:$B$61,Modellvärden!$B$21:$B$29)*Modellvärden!$B$18)</f>
        <v>23.722217719568764</v>
      </c>
      <c r="Q115" s="47">
        <f t="shared" si="1"/>
        <v>28.95830013693968</v>
      </c>
      <c r="R115" s="47"/>
    </row>
    <row r="116" spans="1:18" ht="17.25">
      <c r="A116" s="9" t="s">
        <v>130</v>
      </c>
      <c r="B116" s="10">
        <f>IFERROR((Indata!B116*Modellvärden!B$7)+Modellvärden!B$6,"")</f>
        <v>32.372659000000006</v>
      </c>
      <c r="C116" s="10">
        <f>IFERROR((Indata!C116*Modellvärden!C$7)+Modellvärden!C$6,"")</f>
        <v>33.225246800000001</v>
      </c>
      <c r="D116" s="10">
        <f>IFERROR((Indata!D116*Modellvärden!D$7)+Modellvärden!D$6,"")</f>
        <v>29.2605</v>
      </c>
      <c r="E116" s="10">
        <f>IFERROR((Indata!E116*Modellvärden!E$7)+Modellvärden!E$6,"")</f>
        <v>30.487655999999998</v>
      </c>
      <c r="F116" s="10">
        <f>IFERROR((Indata!F116*Modellvärden!F$7)+Modellvärden!F$6,"")</f>
        <v>29.739893524344208</v>
      </c>
      <c r="G116" s="10">
        <f>IFERROR((Indata!G116*Modellvärden!G$7)+Modellvärden!G$6,"")</f>
        <v>34.641399999999997</v>
      </c>
      <c r="H116" s="10">
        <f>IFERROR((Indata!H116*Modellvärden!H$7)+Modellvärden!H$6,"")</f>
        <v>34.724199999999996</v>
      </c>
      <c r="I116" s="10">
        <f>IFERROR((Indata!I116*Modellvärden!I$7)+Modellvärden!I$6,"")</f>
        <v>34.176000000000002</v>
      </c>
      <c r="J116" s="10">
        <f>IFERROR((Indata!J116*Modellvärden!J$7)+Modellvärden!J$6,"")</f>
        <v>38.5792</v>
      </c>
      <c r="K116" s="10">
        <f>IFERROR((Indata!K116*Modellvärden!K$7)+Modellvärden!K$6,"")</f>
        <v>32.616</v>
      </c>
      <c r="L116" s="10">
        <f>IFERROR((Indata!L116*Modellvärden!L$7)+Modellvärden!L$6,"")</f>
        <v>36.182600000000036</v>
      </c>
      <c r="M116" t="s">
        <v>104</v>
      </c>
      <c r="N116" s="47">
        <f>IF(K116="",(B116*Modellvärden!B$11)+(C116*Modellvärden!C$11)+(D116*Modellvärden!D$11)+(E116*Modellvärden!E$11)+(F116*Modellvärden!F$11)+(G116*Modellvärden!G$11), (B116*Modellvärden!B$4)+(C116*Modellvärden!C$4)+(D116*Modellvärden!D$4)+(E116*Modellvärden!E$4)+(F116*Modellvärden!F$4)+(G116*Modellvärden!G$4)+(H116*Modellvärden!H$4)+(I116*Modellvärden!I$4)+(J116*Modellvärden!J$4)+(K116*Modellvärden!K$4)+(L116*Modellvärden!L$4))</f>
        <v>33.495794363803768</v>
      </c>
      <c r="O116" s="47">
        <f>IF(K116="",(B116*Modellvärden!B$12)+(C116*Modellvärden!C$12)+(D116*Modellvärden!D$12)+(E116*Modellvärden!E$12)+(F116*Modellvärden!F$12)+(G116*Modellvärden!G$12),(B116*Modellvärden!B$5)+(C116*Modellvärden!C$5)+(D116*Modellvärden!D$5)+(E116*Modellvärden!E$5)+(F116*Modellvärden!F$5)+(G116*Modellvärden!G$5)+(H116*Modellvärden!H$5)+(I116*Modellvärden!I$5)+(J116*Modellvärden!J$5)
+(K116*Modellvärden!K$5)+(L116*Modellvärden!L$5))</f>
        <v>33.656733216985216</v>
      </c>
      <c r="P116" s="47">
        <f>(_xlfn.XLOOKUP(M116,Regressionsresultat!$B$53:$B$61,Modellvärden!$B$21:$B$29)*Modellvärden!$B$18)</f>
        <v>23.722217719568764</v>
      </c>
      <c r="Q116" s="47">
        <f t="shared" si="1"/>
        <v>30.291581766785914</v>
      </c>
      <c r="R116" s="47"/>
    </row>
    <row r="117" spans="1:18" ht="17.25">
      <c r="A117" s="9" t="s">
        <v>296</v>
      </c>
      <c r="B117" s="10">
        <f>IFERROR((Indata!B117*Modellvärden!B$7)+Modellvärden!B$6,"")</f>
        <v>31.657024000000003</v>
      </c>
      <c r="C117" s="10">
        <f>IFERROR((Indata!C117*Modellvärden!C$7)+Modellvärden!C$6,"")</f>
        <v>29.633439199999998</v>
      </c>
      <c r="D117" s="10">
        <f>IFERROR((Indata!D117*Modellvärden!D$7)+Modellvärden!D$6,"")</f>
        <v>27.005100000000002</v>
      </c>
      <c r="E117" s="10">
        <f>IFERROR((Indata!E117*Modellvärden!E$7)+Modellvärden!E$6,"")</f>
        <v>29.013644999999997</v>
      </c>
      <c r="F117" s="10">
        <f>IFERROR((Indata!F117*Modellvärden!F$7)+Modellvärden!F$6,"")</f>
        <v>31.983141233766233</v>
      </c>
      <c r="G117" s="10">
        <f>IFERROR((Indata!G117*Modellvärden!G$7)+Modellvärden!G$6,"")</f>
        <v>27.959800000000001</v>
      </c>
      <c r="H117" s="10" t="str">
        <f>IFERROR((Indata!H117*Modellvärden!H$7)+Modellvärden!H$6,"")</f>
        <v/>
      </c>
      <c r="I117" s="10" t="str">
        <f>IFERROR((Indata!I117*Modellvärden!I$7)+Modellvärden!I$6,"")</f>
        <v/>
      </c>
      <c r="J117" s="10" t="str">
        <f>IFERROR((Indata!J117*Modellvärden!J$7)+Modellvärden!J$6,"")</f>
        <v/>
      </c>
      <c r="K117" s="10" t="str">
        <f>IFERROR((Indata!K117*Modellvärden!K$7)+Modellvärden!K$6,"")</f>
        <v/>
      </c>
      <c r="L117" s="10" t="str">
        <f>IFERROR((Indata!L117*Modellvärden!L$7)+Modellvärden!L$6,"")</f>
        <v/>
      </c>
      <c r="M117" t="s">
        <v>155</v>
      </c>
      <c r="N117" s="47">
        <f>IF(K117="",(B117*Modellvärden!B$11)+(C117*Modellvärden!C$11)+(D117*Modellvärden!D$11)+(E117*Modellvärden!E$11)+(F117*Modellvärden!F$11)+(G117*Modellvärden!G$11), (B117*Modellvärden!B$4)+(C117*Modellvärden!C$4)+(D117*Modellvärden!D$4)+(E117*Modellvärden!E$4)+(F117*Modellvärden!F$4)+(G117*Modellvärden!G$4)+(H117*Modellvärden!H$4)+(I117*Modellvärden!I$4)+(J117*Modellvärden!J$4)+(K117*Modellvärden!K$4)+(L117*Modellvärden!L$4))</f>
        <v>29.489728275500983</v>
      </c>
      <c r="O117" s="47">
        <f>IF(K117="",(B117*Modellvärden!B$12)+(C117*Modellvärden!C$12)+(D117*Modellvärden!D$12)+(E117*Modellvärden!E$12)+(F117*Modellvärden!F$12)+(G117*Modellvärden!G$12),(B117*Modellvärden!B$5)+(C117*Modellvärden!C$5)+(D117*Modellvärden!D$5)+(E117*Modellvärden!E$5)+(F117*Modellvärden!F$5)+(G117*Modellvärden!G$5)+(H117*Modellvärden!H$5)+(I117*Modellvärden!I$5)+(J117*Modellvärden!J$5)
+(K117*Modellvärden!K$5)+(L117*Modellvärden!L$5))</f>
        <v>29.392027463370365</v>
      </c>
      <c r="P117" s="47">
        <f>(_xlfn.XLOOKUP(M117,Regressionsresultat!$B$53:$B$61,Modellvärden!$B$21:$B$29)*Modellvärden!$B$18)</f>
        <v>32.997385452191033</v>
      </c>
      <c r="Q117" s="47">
        <f t="shared" si="1"/>
        <v>30.626380397020796</v>
      </c>
      <c r="R117" s="47"/>
    </row>
    <row r="118" spans="1:18" ht="17.25">
      <c r="A118" s="9" t="s">
        <v>140</v>
      </c>
      <c r="B118" s="10">
        <f>IFERROR((Indata!B118*Modellvärden!B$7)+Modellvärden!B$6,"")</f>
        <v>31.872148500000005</v>
      </c>
      <c r="C118" s="10">
        <f>IFERROR((Indata!C118*Modellvärden!C$7)+Modellvärden!C$6,"")</f>
        <v>29.909145199999998</v>
      </c>
      <c r="D118" s="10">
        <f>IFERROR((Indata!D118*Modellvärden!D$7)+Modellvärden!D$6,"")</f>
        <v>27.0702</v>
      </c>
      <c r="E118" s="10">
        <f>IFERROR((Indata!E118*Modellvärden!E$7)+Modellvärden!E$6,"")</f>
        <v>29.038131</v>
      </c>
      <c r="F118" s="10">
        <f>IFERROR((Indata!F118*Modellvärden!F$7)+Modellvärden!F$6,"")</f>
        <v>24.437619047619044</v>
      </c>
      <c r="G118" s="10">
        <f>IFERROR((Indata!G118*Modellvärden!G$7)+Modellvärden!G$6,"")</f>
        <v>31.2484</v>
      </c>
      <c r="H118" s="10">
        <f>IFERROR((Indata!H118*Modellvärden!H$7)+Modellvärden!H$6,"")</f>
        <v>28.4512</v>
      </c>
      <c r="I118" s="10">
        <f>IFERROR((Indata!I118*Modellvärden!I$7)+Modellvärden!I$6,"")</f>
        <v>27.049800000000001</v>
      </c>
      <c r="J118" s="10">
        <f>IFERROR((Indata!J118*Modellvärden!J$7)+Modellvärden!J$6,"")</f>
        <v>26.407600000000002</v>
      </c>
      <c r="K118" s="10">
        <f>IFERROR((Indata!K118*Modellvärden!K$7)+Modellvärden!K$6,"")</f>
        <v>26.947999999999993</v>
      </c>
      <c r="L118" s="10">
        <f>IFERROR((Indata!L118*Modellvärden!L$7)+Modellvärden!L$6,"")</f>
        <v>24.873800000000017</v>
      </c>
      <c r="M118" t="s">
        <v>104</v>
      </c>
      <c r="N118" s="47">
        <f>IF(K118="",(B118*Modellvärden!B$11)+(C118*Modellvärden!C$11)+(D118*Modellvärden!D$11)+(E118*Modellvärden!E$11)+(F118*Modellvärden!F$11)+(G118*Modellvärden!G$11), (B118*Modellvärden!B$4)+(C118*Modellvärden!C$4)+(D118*Modellvärden!D$4)+(E118*Modellvärden!E$4)+(F118*Modellvärden!F$4)+(G118*Modellvärden!G$4)+(H118*Modellvärden!H$4)+(I118*Modellvärden!I$4)+(J118*Modellvärden!J$4)+(K118*Modellvärden!K$4)+(L118*Modellvärden!L$4))</f>
        <v>27.892949664445045</v>
      </c>
      <c r="O118" s="47">
        <f>IF(K118="",(B118*Modellvärden!B$12)+(C118*Modellvärden!C$12)+(D118*Modellvärden!D$12)+(E118*Modellvärden!E$12)+(F118*Modellvärden!F$12)+(G118*Modellvärden!G$12),(B118*Modellvärden!B$5)+(C118*Modellvärden!C$5)+(D118*Modellvärden!D$5)+(E118*Modellvärden!E$5)+(F118*Modellvärden!F$5)+(G118*Modellvärden!G$5)+(H118*Modellvärden!H$5)+(I118*Modellvärden!I$5)+(J118*Modellvärden!J$5)
+(K118*Modellvärden!K$5)+(L118*Modellvärden!L$5))</f>
        <v>27.833996799780351</v>
      </c>
      <c r="P118" s="47">
        <f>(_xlfn.XLOOKUP(M118,Regressionsresultat!$B$53:$B$61,Modellvärden!$B$21:$B$29)*Modellvärden!$B$18)</f>
        <v>23.722217719568764</v>
      </c>
      <c r="Q118" s="47">
        <f t="shared" si="1"/>
        <v>26.483054727931385</v>
      </c>
      <c r="R118" s="47"/>
    </row>
    <row r="119" spans="1:18" ht="17.25">
      <c r="A119" s="9" t="s">
        <v>259</v>
      </c>
      <c r="B119" s="10">
        <f>IFERROR((Indata!B119*Modellvärden!B$7)+Modellvärden!B$6,"")</f>
        <v>30.696644000000003</v>
      </c>
      <c r="C119" s="10">
        <f>IFERROR((Indata!C119*Modellvärden!C$7)+Modellvärden!C$6,"")</f>
        <v>30.546997099999999</v>
      </c>
      <c r="D119" s="10">
        <f>IFERROR((Indata!D119*Modellvärden!D$7)+Modellvärden!D$6,"")</f>
        <v>27.031700000000001</v>
      </c>
      <c r="E119" s="10">
        <f>IFERROR((Indata!E119*Modellvärden!E$7)+Modellvärden!E$6,"")</f>
        <v>29.234019</v>
      </c>
      <c r="F119" s="10">
        <f>IFERROR((Indata!F119*Modellvärden!F$7)+Modellvärden!F$6,"")</f>
        <v>31.424759358288771</v>
      </c>
      <c r="G119" s="10">
        <f>IFERROR((Indata!G119*Modellvärden!G$7)+Modellvärden!G$6,"")</f>
        <v>33.023200000000003</v>
      </c>
      <c r="H119" s="10">
        <f>IFERROR((Indata!H119*Modellvärden!H$7)+Modellvärden!H$6,"")</f>
        <v>15.231999999999999</v>
      </c>
      <c r="I119" s="10">
        <f>IFERROR((Indata!I119*Modellvärden!I$7)+Modellvärden!I$6,"")</f>
        <v>24.052800000000001</v>
      </c>
      <c r="J119" s="10">
        <f>IFERROR((Indata!J119*Modellvärden!J$7)+Modellvärden!J$6,"")</f>
        <v>27.438000000000002</v>
      </c>
      <c r="K119" s="10">
        <f>IFERROR((Indata!K119*Modellvärden!K$7)+Modellvärden!K$6,"")</f>
        <v>25.023999999999994</v>
      </c>
      <c r="L119" s="10">
        <f>IFERROR((Indata!L119*Modellvärden!L$7)+Modellvärden!L$6,"")</f>
        <v>25.580600000000004</v>
      </c>
      <c r="M119" t="s">
        <v>253</v>
      </c>
      <c r="N119" s="47">
        <f>IF(K119="",(B119*Modellvärden!B$11)+(C119*Modellvärden!C$11)+(D119*Modellvärden!D$11)+(E119*Modellvärden!E$11)+(F119*Modellvärden!F$11)+(G119*Modellvärden!G$11), (B119*Modellvärden!B$4)+(C119*Modellvärden!C$4)+(D119*Modellvärden!D$4)+(E119*Modellvärden!E$4)+(F119*Modellvärden!F$4)+(G119*Modellvärden!G$4)+(H119*Modellvärden!H$4)+(I119*Modellvärden!I$4)+(J119*Modellvärden!J$4)+(K119*Modellvärden!K$4)+(L119*Modellvärden!L$4))</f>
        <v>26.800055899387182</v>
      </c>
      <c r="O119" s="47">
        <f>IF(K119="",(B119*Modellvärden!B$12)+(C119*Modellvärden!C$12)+(D119*Modellvärden!D$12)+(E119*Modellvärden!E$12)+(F119*Modellvärden!F$12)+(G119*Modellvärden!G$12),(B119*Modellvärden!B$5)+(C119*Modellvärden!C$5)+(D119*Modellvärden!D$5)+(E119*Modellvärden!E$5)+(F119*Modellvärden!F$5)+(G119*Modellvärden!G$5)+(H119*Modellvärden!H$5)+(I119*Modellvärden!I$5)+(J119*Modellvärden!J$5)
+(K119*Modellvärden!K$5)+(L119*Modellvärden!L$5))</f>
        <v>26.363949283561574</v>
      </c>
      <c r="P119" s="47">
        <f>(_xlfn.XLOOKUP(M119,Regressionsresultat!$B$53:$B$61,Modellvärden!$B$21:$B$29)*Modellvärden!$B$18)</f>
        <v>32.168195415945611</v>
      </c>
      <c r="Q119" s="47">
        <f t="shared" si="1"/>
        <v>28.444066866298119</v>
      </c>
      <c r="R119" s="47"/>
    </row>
    <row r="120" spans="1:18" ht="17.25">
      <c r="A120" s="9" t="s">
        <v>63</v>
      </c>
      <c r="B120" s="10">
        <f>IFERROR((Indata!B120*Modellvärden!B$7)+Modellvärden!B$6,"")</f>
        <v>32.189263000000004</v>
      </c>
      <c r="C120" s="10">
        <f>IFERROR((Indata!C120*Modellvärden!C$7)+Modellvärden!C$6,"")</f>
        <v>32.924571200000003</v>
      </c>
      <c r="D120" s="10">
        <f>IFERROR((Indata!D120*Modellvärden!D$7)+Modellvärden!D$6,"")</f>
        <v>28.115300000000001</v>
      </c>
      <c r="E120" s="10">
        <f>IFERROR((Indata!E120*Modellvärden!E$7)+Modellvärden!E$6,"")</f>
        <v>29.822606999999998</v>
      </c>
      <c r="F120" s="10">
        <f>IFERROR((Indata!F120*Modellvärden!F$7)+Modellvärden!F$6,"")</f>
        <v>22.81745259686727</v>
      </c>
      <c r="G120" s="10">
        <f>IFERROR((Indata!G120*Modellvärden!G$7)+Modellvärden!G$6,"")</f>
        <v>29.055999999999997</v>
      </c>
      <c r="H120" s="10">
        <f>IFERROR((Indata!H120*Modellvärden!H$7)+Modellvärden!H$6,"")</f>
        <v>25.544199999999996</v>
      </c>
      <c r="I120" s="10">
        <f>IFERROR((Indata!I120*Modellvärden!I$7)+Modellvärden!I$6,"")</f>
        <v>22.820700000000002</v>
      </c>
      <c r="J120" s="10">
        <f>IFERROR((Indata!J120*Modellvärden!J$7)+Modellvärden!J$6,"")</f>
        <v>25.441600000000001</v>
      </c>
      <c r="K120" s="10">
        <f>IFERROR((Indata!K120*Modellvärden!K$7)+Modellvärden!K$6,"")</f>
        <v>27.935999999999993</v>
      </c>
      <c r="L120" s="10">
        <f>IFERROR((Indata!L120*Modellvärden!L$7)+Modellvärden!L$6,"")</f>
        <v>26.375750000000011</v>
      </c>
      <c r="M120" t="s">
        <v>26</v>
      </c>
      <c r="N120" s="47">
        <f>IF(K120="",(B120*Modellvärden!B$11)+(C120*Modellvärden!C$11)+(D120*Modellvärden!D$11)+(E120*Modellvärden!E$11)+(F120*Modellvärden!F$11)+(G120*Modellvärden!G$11), (B120*Modellvärden!B$4)+(C120*Modellvärden!C$4)+(D120*Modellvärden!D$4)+(E120*Modellvärden!E$4)+(F120*Modellvärden!F$4)+(G120*Modellvärden!G$4)+(H120*Modellvärden!H$4)+(I120*Modellvärden!I$4)+(J120*Modellvärden!J$4)+(K120*Modellvärden!K$4)+(L120*Modellvärden!L$4))</f>
        <v>27.51926324249234</v>
      </c>
      <c r="O120" s="47">
        <f>IF(K120="",(B120*Modellvärden!B$12)+(C120*Modellvärden!C$12)+(D120*Modellvärden!D$12)+(E120*Modellvärden!E$12)+(F120*Modellvärden!F$12)+(G120*Modellvärden!G$12),(B120*Modellvärden!B$5)+(C120*Modellvärden!C$5)+(D120*Modellvärden!D$5)+(E120*Modellvärden!E$5)+(F120*Modellvärden!F$5)+(G120*Modellvärden!G$5)+(H120*Modellvärden!H$5)+(I120*Modellvärden!I$5)+(J120*Modellvärden!J$5)
+(K120*Modellvärden!K$5)+(L120*Modellvärden!L$5))</f>
        <v>27.545238521972603</v>
      </c>
      <c r="P120" s="47">
        <f>(_xlfn.XLOOKUP(M120,Regressionsresultat!$B$53:$B$61,Modellvärden!$B$21:$B$29)*Modellvärden!$B$18)</f>
        <v>29.352675018140246</v>
      </c>
      <c r="Q120" s="47">
        <f t="shared" si="1"/>
        <v>28.139058927535064</v>
      </c>
      <c r="R120" s="47"/>
    </row>
    <row r="121" spans="1:18" ht="17.25">
      <c r="A121" s="9" t="s">
        <v>116</v>
      </c>
      <c r="B121" s="10">
        <f>IFERROR((Indata!B121*Modellvärden!B$7)+Modellvärden!B$6,"")</f>
        <v>31.950547500000003</v>
      </c>
      <c r="C121" s="10">
        <f>IFERROR((Indata!C121*Modellvärden!C$7)+Modellvärden!C$6,"")</f>
        <v>29.8856495</v>
      </c>
      <c r="D121" s="10">
        <f>IFERROR((Indata!D121*Modellvärden!D$7)+Modellvärden!D$6,"")</f>
        <v>27.085600000000003</v>
      </c>
      <c r="E121" s="10">
        <f>IFERROR((Indata!E121*Modellvärden!E$7)+Modellvärden!E$6,"")</f>
        <v>29.025194999999997</v>
      </c>
      <c r="F121" s="10">
        <f>IFERROR((Indata!F121*Modellvärden!F$7)+Modellvärden!F$6,"")</f>
        <v>27.734210813762971</v>
      </c>
      <c r="G121" s="10">
        <f>IFERROR((Indata!G121*Modellvärden!G$7)+Modellvärden!G$6,"")</f>
        <v>25.0366</v>
      </c>
      <c r="H121" s="10">
        <f>IFERROR((Indata!H121*Modellvärden!H$7)+Modellvärden!H$6,"")</f>
        <v>29.828200000000002</v>
      </c>
      <c r="I121" s="10">
        <f>IFERROR((Indata!I121*Modellvärden!I$7)+Modellvärden!I$6,"")</f>
        <v>33.776400000000002</v>
      </c>
      <c r="J121" s="10">
        <f>IFERROR((Indata!J121*Modellvärden!J$7)+Modellvärden!J$6,"")</f>
        <v>28.887</v>
      </c>
      <c r="K121" s="10">
        <f>IFERROR((Indata!K121*Modellvärden!K$7)+Modellvärden!K$6,"")</f>
        <v>33.655999999999992</v>
      </c>
      <c r="L121" s="10">
        <f>IFERROR((Indata!L121*Modellvärden!L$7)+Modellvärden!L$6,"")</f>
        <v>38.391350000000017</v>
      </c>
      <c r="M121" t="s">
        <v>104</v>
      </c>
      <c r="N121" s="47">
        <f>IF(K121="",(B121*Modellvärden!B$11)+(C121*Modellvärden!C$11)+(D121*Modellvärden!D$11)+(E121*Modellvärden!E$11)+(F121*Modellvärden!F$11)+(G121*Modellvärden!G$11), (B121*Modellvärden!B$4)+(C121*Modellvärden!C$4)+(D121*Modellvärden!D$4)+(E121*Modellvärden!E$4)+(F121*Modellvärden!F$4)+(G121*Modellvärden!G$4)+(H121*Modellvärden!H$4)+(I121*Modellvärden!I$4)+(J121*Modellvärden!J$4)+(K121*Modellvärden!K$4)+(L121*Modellvärden!L$4))</f>
        <v>30.672997432345554</v>
      </c>
      <c r="O121" s="47">
        <f>IF(K121="",(B121*Modellvärden!B$12)+(C121*Modellvärden!C$12)+(D121*Modellvärden!D$12)+(E121*Modellvärden!E$12)+(F121*Modellvärden!F$12)+(G121*Modellvärden!G$12),(B121*Modellvärden!B$5)+(C121*Modellvärden!C$5)+(D121*Modellvärden!D$5)+(E121*Modellvärden!E$5)+(F121*Modellvärden!F$5)+(G121*Modellvärden!G$5)+(H121*Modellvärden!H$5)+(I121*Modellvärden!I$5)+(J121*Modellvärden!J$5)
+(K121*Modellvärden!K$5)+(L121*Modellvärden!L$5))</f>
        <v>30.890834510330489</v>
      </c>
      <c r="P121" s="47">
        <f>(_xlfn.XLOOKUP(M121,Regressionsresultat!$B$53:$B$61,Modellvärden!$B$21:$B$29)*Modellvärden!$B$18)</f>
        <v>23.722217719568764</v>
      </c>
      <c r="Q121" s="47">
        <f t="shared" si="1"/>
        <v>28.428683220748269</v>
      </c>
      <c r="R121" s="47"/>
    </row>
    <row r="122" spans="1:18" ht="17.25">
      <c r="A122" s="9" t="s">
        <v>44</v>
      </c>
      <c r="B122" s="10">
        <f>IFERROR((Indata!B122*Modellvärden!B$7)+Modellvärden!B$6,"")</f>
        <v>32.542430500000002</v>
      </c>
      <c r="C122" s="10">
        <f>IFERROR((Indata!C122*Modellvärden!C$7)+Modellvärden!C$6,"")</f>
        <v>33.3490544</v>
      </c>
      <c r="D122" s="10">
        <f>IFERROR((Indata!D122*Modellvärden!D$7)+Modellvärden!D$6,"")</f>
        <v>37.9251</v>
      </c>
      <c r="E122" s="10">
        <f>IFERROR((Indata!E122*Modellvärden!E$7)+Modellvärden!E$6,"")</f>
        <v>30.131915999999997</v>
      </c>
      <c r="F122" s="10">
        <f>IFERROR((Indata!F122*Modellvärden!F$7)+Modellvärden!F$6,"")</f>
        <v>23.24383112654656</v>
      </c>
      <c r="G122" s="10">
        <f>IFERROR((Indata!G122*Modellvärden!G$7)+Modellvärden!G$6,"")</f>
        <v>32.448999999999998</v>
      </c>
      <c r="H122" s="10">
        <f>IFERROR((Indata!H122*Modellvärden!H$7)+Modellvärden!H$6,"")</f>
        <v>21.107199999999999</v>
      </c>
      <c r="I122" s="10">
        <f>IFERROR((Indata!I122*Modellvärden!I$7)+Modellvärden!I$6,"")</f>
        <v>34.975200000000001</v>
      </c>
      <c r="J122" s="10">
        <f>IFERROR((Indata!J122*Modellvärden!J$7)+Modellvärden!J$6,"")</f>
        <v>27.824400000000004</v>
      </c>
      <c r="K122" s="10">
        <f>IFERROR((Indata!K122*Modellvärden!K$7)+Modellvärden!K$6,"")</f>
        <v>22.787999999999997</v>
      </c>
      <c r="L122" s="10">
        <f>IFERROR((Indata!L122*Modellvärden!L$7)+Modellvärden!L$6,"")</f>
        <v>25.757300000000015</v>
      </c>
      <c r="M122" t="s">
        <v>26</v>
      </c>
      <c r="N122" s="47">
        <f>IF(K122="",(B122*Modellvärden!B$11)+(C122*Modellvärden!C$11)+(D122*Modellvärden!D$11)+(E122*Modellvärden!E$11)+(F122*Modellvärden!F$11)+(G122*Modellvärden!G$11), (B122*Modellvärden!B$4)+(C122*Modellvärden!C$4)+(D122*Modellvärden!D$4)+(E122*Modellvärden!E$4)+(F122*Modellvärden!F$4)+(G122*Modellvärden!G$4)+(H122*Modellvärden!H$4)+(I122*Modellvärden!I$4)+(J122*Modellvärden!J$4)+(K122*Modellvärden!K$4)+(L122*Modellvärden!L$4))</f>
        <v>29.079956273396611</v>
      </c>
      <c r="O122" s="47">
        <f>IF(K122="",(B122*Modellvärden!B$12)+(C122*Modellvärden!C$12)+(D122*Modellvärden!D$12)+(E122*Modellvärden!E$12)+(F122*Modellvärden!F$12)+(G122*Modellvärden!G$12),(B122*Modellvärden!B$5)+(C122*Modellvärden!C$5)+(D122*Modellvärden!D$5)+(E122*Modellvärden!E$5)+(F122*Modellvärden!F$5)+(G122*Modellvärden!G$5)+(H122*Modellvärden!H$5)+(I122*Modellvärden!I$5)+(J122*Modellvärden!J$5)
+(K122*Modellvärden!K$5)+(L122*Modellvärden!L$5))</f>
        <v>28.997131930571676</v>
      </c>
      <c r="P122" s="47">
        <f>(_xlfn.XLOOKUP(M122,Regressionsresultat!$B$53:$B$61,Modellvärden!$B$21:$B$29)*Modellvärden!$B$18)</f>
        <v>29.352675018140246</v>
      </c>
      <c r="Q122" s="47">
        <f t="shared" si="1"/>
        <v>29.143254407369511</v>
      </c>
      <c r="R122" s="47"/>
    </row>
    <row r="123" spans="1:18" ht="17.25">
      <c r="A123" s="9" t="s">
        <v>182</v>
      </c>
      <c r="B123" s="10">
        <f>IFERROR((Indata!B123*Modellvärden!B$7)+Modellvärden!B$6,"")</f>
        <v>31.507170000000002</v>
      </c>
      <c r="C123" s="10">
        <f>IFERROR((Indata!C123*Modellvärden!C$7)+Modellvärden!C$6,"")</f>
        <v>32.657621899999995</v>
      </c>
      <c r="D123" s="10">
        <f>IFERROR((Indata!D123*Modellvärden!D$7)+Modellvärden!D$6,"")</f>
        <v>27.345300000000002</v>
      </c>
      <c r="E123" s="10">
        <f>IFERROR((Indata!E123*Modellvärden!E$7)+Modellvärden!E$6,"")</f>
        <v>29.991005999999999</v>
      </c>
      <c r="F123" s="10">
        <f>IFERROR((Indata!F123*Modellvärden!F$7)+Modellvärden!F$6,"")</f>
        <v>32.054739454094289</v>
      </c>
      <c r="G123" s="10">
        <f>IFERROR((Indata!G123*Modellvärden!G$7)+Modellvärden!G$6,"")</f>
        <v>26.1328</v>
      </c>
      <c r="H123" s="10">
        <f>IFERROR((Indata!H123*Modellvärden!H$7)+Modellvärden!H$6,"")</f>
        <v>35.734000000000002</v>
      </c>
      <c r="I123" s="10">
        <f>IFERROR((Indata!I123*Modellvärden!I$7)+Modellvärden!I$6,"")</f>
        <v>29.514000000000003</v>
      </c>
      <c r="J123" s="10">
        <f>IFERROR((Indata!J123*Modellvärden!J$7)+Modellvärden!J$6,"")</f>
        <v>32.525599999999997</v>
      </c>
      <c r="K123" s="10">
        <f>IFERROR((Indata!K123*Modellvärden!K$7)+Modellvärden!K$6,"")</f>
        <v>27.831999999999987</v>
      </c>
      <c r="L123" s="10">
        <f>IFERROR((Indata!L123*Modellvärden!L$7)+Modellvärden!L$6,"")</f>
        <v>25.933999999999997</v>
      </c>
      <c r="M123" t="s">
        <v>171</v>
      </c>
      <c r="N123" s="47">
        <f>IF(K123="",(B123*Modellvärden!B$11)+(C123*Modellvärden!C$11)+(D123*Modellvärden!D$11)+(E123*Modellvärden!E$11)+(F123*Modellvärden!F$11)+(G123*Modellvärden!G$11), (B123*Modellvärden!B$4)+(C123*Modellvärden!C$4)+(D123*Modellvärden!D$4)+(E123*Modellvärden!E$4)+(F123*Modellvärden!F$4)+(G123*Modellvärden!G$4)+(H123*Modellvärden!H$4)+(I123*Modellvärden!I$4)+(J123*Modellvärden!J$4)+(K123*Modellvärden!K$4)+(L123*Modellvärden!L$4))</f>
        <v>30.291077702341511</v>
      </c>
      <c r="O123" s="47">
        <f>IF(K123="",(B123*Modellvärden!B$12)+(C123*Modellvärden!C$12)+(D123*Modellvärden!D$12)+(E123*Modellvärden!E$12)+(F123*Modellvärden!F$12)+(G123*Modellvärden!G$12),(B123*Modellvärden!B$5)+(C123*Modellvärden!C$5)+(D123*Modellvärden!D$5)+(E123*Modellvärden!E$5)+(F123*Modellvärden!F$5)+(G123*Modellvärden!G$5)+(H123*Modellvärden!H$5)+(I123*Modellvärden!I$5)+(J123*Modellvärden!J$5)
+(K123*Modellvärden!K$5)+(L123*Modellvärden!L$5))</f>
        <v>30.50513459385375</v>
      </c>
      <c r="P123" s="47">
        <f>(_xlfn.XLOOKUP(M123,Regressionsresultat!$B$53:$B$61,Modellvärden!$B$21:$B$29)*Modellvärden!$B$18)</f>
        <v>29.156866757766061</v>
      </c>
      <c r="Q123" s="47">
        <f t="shared" si="1"/>
        <v>29.984359684653771</v>
      </c>
      <c r="R123" s="47"/>
    </row>
    <row r="124" spans="1:18" ht="17.25">
      <c r="A124" s="9" t="s">
        <v>65</v>
      </c>
      <c r="B124" s="10">
        <f>IFERROR((Indata!B124*Modellvärden!B$7)+Modellvärden!B$6,"")</f>
        <v>32.100804500000002</v>
      </c>
      <c r="C124" s="10">
        <f>IFERROR((Indata!C124*Modellvärden!C$7)+Modellvärden!C$6,"")</f>
        <v>30.4009076</v>
      </c>
      <c r="D124" s="10">
        <f>IFERROR((Indata!D124*Modellvärden!D$7)+Modellvärden!D$6,"")</f>
        <v>27.262</v>
      </c>
      <c r="E124" s="10">
        <f>IFERROR((Indata!E124*Modellvärden!E$7)+Modellvärden!E$6,"")</f>
        <v>29.209301999999997</v>
      </c>
      <c r="F124" s="10">
        <f>IFERROR((Indata!F124*Modellvärden!F$7)+Modellvärden!F$6,"")</f>
        <v>24.481137473831126</v>
      </c>
      <c r="G124" s="10">
        <f>IFERROR((Indata!G124*Modellvärden!G$7)+Modellvärden!G$6,"")</f>
        <v>32.292400000000001</v>
      </c>
      <c r="H124" s="10">
        <f>IFERROR((Indata!H124*Modellvärden!H$7)+Modellvärden!H$6,"")</f>
        <v>41.058400000000006</v>
      </c>
      <c r="I124" s="10">
        <f>IFERROR((Indata!I124*Modellvärden!I$7)+Modellvärden!I$6,"")</f>
        <v>22.0548</v>
      </c>
      <c r="J124" s="10">
        <f>IFERROR((Indata!J124*Modellvärden!J$7)+Modellvärden!J$6,"")</f>
        <v>23.187599999999996</v>
      </c>
      <c r="K124" s="10">
        <f>IFERROR((Indata!K124*Modellvärden!K$7)+Modellvärden!K$6,"")</f>
        <v>43.899999999999991</v>
      </c>
      <c r="L124" s="10">
        <f>IFERROR((Indata!L124*Modellvärden!L$7)+Modellvärden!L$6,"")</f>
        <v>32.295199999999994</v>
      </c>
      <c r="M124" t="s">
        <v>26</v>
      </c>
      <c r="N124" s="47">
        <f>IF(K124="",(B124*Modellvärden!B$11)+(C124*Modellvärden!C$11)+(D124*Modellvärden!D$11)+(E124*Modellvärden!E$11)+(F124*Modellvärden!F$11)+(G124*Modellvärden!G$11), (B124*Modellvärden!B$4)+(C124*Modellvärden!C$4)+(D124*Modellvärden!D$4)+(E124*Modellvärden!E$4)+(F124*Modellvärden!F$4)+(G124*Modellvärden!G$4)+(H124*Modellvärden!H$4)+(I124*Modellvärden!I$4)+(J124*Modellvärden!J$4)+(K124*Modellvärden!K$4)+(L124*Modellvärden!L$4))</f>
        <v>30.947639551214188</v>
      </c>
      <c r="O124" s="47">
        <f>IF(K124="",(B124*Modellvärden!B$12)+(C124*Modellvärden!C$12)+(D124*Modellvärden!D$12)+(E124*Modellvärden!E$12)+(F124*Modellvärden!F$12)+(G124*Modellvärden!G$12),(B124*Modellvärden!B$5)+(C124*Modellvärden!C$5)+(D124*Modellvärden!D$5)+(E124*Modellvärden!E$5)+(F124*Modellvärden!F$5)+(G124*Modellvärden!G$5)+(H124*Modellvärden!H$5)+(I124*Modellvärden!I$5)+(J124*Modellvärden!J$5)
+(K124*Modellvärden!K$5)+(L124*Modellvärden!L$5))</f>
        <v>31.062243944725278</v>
      </c>
      <c r="P124" s="47">
        <f>(_xlfn.XLOOKUP(M124,Regressionsresultat!$B$53:$B$61,Modellvärden!$B$21:$B$29)*Modellvärden!$B$18)</f>
        <v>29.352675018140246</v>
      </c>
      <c r="Q124" s="47">
        <f t="shared" si="1"/>
        <v>30.454186171359904</v>
      </c>
      <c r="R124" s="47"/>
    </row>
    <row r="125" spans="1:18" ht="17.25">
      <c r="A125" s="9" t="s">
        <v>298</v>
      </c>
      <c r="B125" s="10">
        <f>IFERROR((Indata!B125*Modellvärden!B$7)+Modellvärden!B$6,"")</f>
        <v>30.454875000000005</v>
      </c>
      <c r="C125" s="10">
        <f>IFERROR((Indata!C125*Modellvärden!C$7)+Modellvärden!C$6,"")</f>
        <v>31.181814499999998</v>
      </c>
      <c r="D125" s="10">
        <f>IFERROR((Indata!D125*Modellvärden!D$7)+Modellvärden!D$6,"")</f>
        <v>27.059700000000003</v>
      </c>
      <c r="E125" s="10">
        <f>IFERROR((Indata!E125*Modellvärden!E$7)+Modellvärden!E$6,"")</f>
        <v>29.408655</v>
      </c>
      <c r="F125" s="10">
        <f>IFERROR((Indata!F125*Modellvärden!F$7)+Modellvärden!F$6,"")</f>
        <v>31.987032805012902</v>
      </c>
      <c r="G125" s="10">
        <f>IFERROR((Indata!G125*Modellvärden!G$7)+Modellvärden!G$6,"")</f>
        <v>31.7182</v>
      </c>
      <c r="H125" s="10" t="str">
        <f>IFERROR((Indata!H125*Modellvärden!H$7)+Modellvärden!H$6,"")</f>
        <v/>
      </c>
      <c r="I125" s="10" t="str">
        <f>IFERROR((Indata!I125*Modellvärden!I$7)+Modellvärden!I$6,"")</f>
        <v/>
      </c>
      <c r="J125" s="10" t="str">
        <f>IFERROR((Indata!J125*Modellvärden!J$7)+Modellvärden!J$6,"")</f>
        <v/>
      </c>
      <c r="K125" s="10" t="str">
        <f>IFERROR((Indata!K125*Modellvärden!K$7)+Modellvärden!K$6,"")</f>
        <v/>
      </c>
      <c r="L125" s="10" t="str">
        <f>IFERROR((Indata!L125*Modellvärden!L$7)+Modellvärden!L$6,"")</f>
        <v/>
      </c>
      <c r="M125" t="s">
        <v>155</v>
      </c>
      <c r="N125" s="47">
        <f>IF(K125="",(B125*Modellvärden!B$11)+(C125*Modellvärden!C$11)+(D125*Modellvärden!D$11)+(E125*Modellvärden!E$11)+(F125*Modellvärden!F$11)+(G125*Modellvärden!G$11), (B125*Modellvärden!B$4)+(C125*Modellvärden!C$4)+(D125*Modellvärden!D$4)+(E125*Modellvärden!E$4)+(F125*Modellvärden!F$4)+(G125*Modellvärden!G$4)+(H125*Modellvärden!H$4)+(I125*Modellvärden!I$4)+(J125*Modellvärden!J$4)+(K125*Modellvärden!K$4)+(L125*Modellvärden!L$4))</f>
        <v>30.35425667564283</v>
      </c>
      <c r="O125" s="47">
        <f>IF(K125="",(B125*Modellvärden!B$12)+(C125*Modellvärden!C$12)+(D125*Modellvärden!D$12)+(E125*Modellvärden!E$12)+(F125*Modellvärden!F$12)+(G125*Modellvärden!G$12),(B125*Modellvärden!B$5)+(C125*Modellvärden!C$5)+(D125*Modellvärden!D$5)+(E125*Modellvärden!E$5)+(F125*Modellvärden!F$5)+(G125*Modellvärden!G$5)+(H125*Modellvärden!H$5)+(I125*Modellvärden!I$5)+(J125*Modellvärden!J$5)
+(K125*Modellvärden!K$5)+(L125*Modellvärden!L$5))</f>
        <v>30.336478894961342</v>
      </c>
      <c r="P125" s="47">
        <f>(_xlfn.XLOOKUP(M125,Regressionsresultat!$B$53:$B$61,Modellvärden!$B$21:$B$29)*Modellvärden!$B$18)</f>
        <v>32.997385452191033</v>
      </c>
      <c r="Q125" s="47">
        <f t="shared" si="1"/>
        <v>31.229373674265066</v>
      </c>
      <c r="R125" s="47"/>
    </row>
    <row r="126" spans="1:18" ht="17.25">
      <c r="A126" s="9" t="s">
        <v>74</v>
      </c>
      <c r="B126" s="10">
        <f>IFERROR((Indata!B126*Modellvärden!B$7)+Modellvärden!B$6,"")</f>
        <v>30.376894500000002</v>
      </c>
      <c r="C126" s="10">
        <f>IFERROR((Indata!C126*Modellvärden!C$7)+Modellvärden!C$6,"")</f>
        <v>43.600549100000002</v>
      </c>
      <c r="D126" s="10">
        <f>IFERROR((Indata!D126*Modellvärden!D$7)+Modellvärden!D$6,"")</f>
        <v>27.751300000000001</v>
      </c>
      <c r="E126" s="10">
        <f>IFERROR((Indata!E126*Modellvärden!E$7)+Modellvärden!E$6,"")</f>
        <v>34.008327000000001</v>
      </c>
      <c r="F126" s="10">
        <f>IFERROR((Indata!F126*Modellvärden!F$7)+Modellvärden!F$6,"")</f>
        <v>35.581269321537569</v>
      </c>
      <c r="G126" s="10">
        <f>IFERROR((Indata!G126*Modellvärden!G$7)+Modellvärden!G$6,"")</f>
        <v>35.894199999999998</v>
      </c>
      <c r="H126" s="10">
        <f>IFERROR((Indata!H126*Modellvärden!H$7)+Modellvärden!H$6,"")</f>
        <v>28.4818</v>
      </c>
      <c r="I126" s="10">
        <f>IFERROR((Indata!I126*Modellvärden!I$7)+Modellvärden!I$6,"")</f>
        <v>35.3748</v>
      </c>
      <c r="J126" s="10">
        <f>IFERROR((Indata!J126*Modellvärden!J$7)+Modellvärden!J$6,"")</f>
        <v>34.554199999999994</v>
      </c>
      <c r="K126" s="10">
        <f>IFERROR((Indata!K126*Modellvärden!K$7)+Modellvärden!K$6,"")</f>
        <v>32.303999999999995</v>
      </c>
      <c r="L126" s="10">
        <f>IFERROR((Indata!L126*Modellvärden!L$7)+Modellvärden!L$6,"")</f>
        <v>32.913650000000018</v>
      </c>
      <c r="M126" t="s">
        <v>70</v>
      </c>
      <c r="N126" s="47">
        <f>IF(K126="",(B126*Modellvärden!B$11)+(C126*Modellvärden!C$11)+(D126*Modellvärden!D$11)+(E126*Modellvärden!E$11)+(F126*Modellvärden!F$11)+(G126*Modellvärden!G$11), (B126*Modellvärden!B$4)+(C126*Modellvärden!C$4)+(D126*Modellvärden!D$4)+(E126*Modellvärden!E$4)+(F126*Modellvärden!F$4)+(G126*Modellvärden!G$4)+(H126*Modellvärden!H$4)+(I126*Modellvärden!I$4)+(J126*Modellvärden!J$4)+(K126*Modellvärden!K$4)+(L126*Modellvärden!L$4))</f>
        <v>34.011742855624107</v>
      </c>
      <c r="O126" s="47">
        <f>IF(K126="",(B126*Modellvärden!B$12)+(C126*Modellvärden!C$12)+(D126*Modellvärden!D$12)+(E126*Modellvärden!E$12)+(F126*Modellvärden!F$12)+(G126*Modellvärden!G$12),(B126*Modellvärden!B$5)+(C126*Modellvärden!C$5)+(D126*Modellvärden!D$5)+(E126*Modellvärden!E$5)+(F126*Modellvärden!F$5)+(G126*Modellvärden!G$5)+(H126*Modellvärden!H$5)+(I126*Modellvärden!I$5)+(J126*Modellvärden!J$5)
+(K126*Modellvärden!K$5)+(L126*Modellvärden!L$5))</f>
        <v>34.373853230857172</v>
      </c>
      <c r="P126" s="47">
        <f>(_xlfn.XLOOKUP(M126,Regressionsresultat!$B$53:$B$61,Modellvärden!$B$21:$B$29)*Modellvärden!$B$18)</f>
        <v>42.153642699832005</v>
      </c>
      <c r="Q126" s="47">
        <f t="shared" si="1"/>
        <v>36.846412928771095</v>
      </c>
      <c r="R126" s="47"/>
    </row>
    <row r="127" spans="1:18" ht="17.25">
      <c r="A127" s="9" t="s">
        <v>301</v>
      </c>
      <c r="B127" s="10">
        <f>IFERROR((Indata!B127*Modellvärden!B$7)+Modellvärden!B$6,"")</f>
        <v>29.880801500000004</v>
      </c>
      <c r="C127" s="10">
        <f>IFERROR((Indata!C127*Modellvärden!C$7)+Modellvärden!C$6,"")</f>
        <v>31.6194761</v>
      </c>
      <c r="D127" s="10">
        <f>IFERROR((Indata!D127*Modellvärden!D$7)+Modellvärden!D$6,"")</f>
        <v>27.054100000000002</v>
      </c>
      <c r="E127" s="10">
        <f>IFERROR((Indata!E127*Modellvärden!E$7)+Modellvärden!E$6,"")</f>
        <v>29.325726</v>
      </c>
      <c r="F127" s="10">
        <f>IFERROR((Indata!F127*Modellvärden!F$7)+Modellvärden!F$6,"")</f>
        <v>32.466751749982322</v>
      </c>
      <c r="G127" s="10">
        <f>IFERROR((Indata!G127*Modellvärden!G$7)+Modellvärden!G$6,"")</f>
        <v>24.305799999999998</v>
      </c>
      <c r="H127" s="10" t="str">
        <f>IFERROR((Indata!H127*Modellvärden!H$7)+Modellvärden!H$6,"")</f>
        <v/>
      </c>
      <c r="I127" s="10" t="str">
        <f>IFERROR((Indata!I127*Modellvärden!I$7)+Modellvärden!I$6,"")</f>
        <v/>
      </c>
      <c r="J127" s="10" t="str">
        <f>IFERROR((Indata!J127*Modellvärden!J$7)+Modellvärden!J$6,"")</f>
        <v/>
      </c>
      <c r="K127" s="10" t="str">
        <f>IFERROR((Indata!K127*Modellvärden!K$7)+Modellvärden!K$6,"")</f>
        <v/>
      </c>
      <c r="L127" s="10" t="str">
        <f>IFERROR((Indata!L127*Modellvärden!L$7)+Modellvärden!L$6,"")</f>
        <v/>
      </c>
      <c r="M127" t="s">
        <v>171</v>
      </c>
      <c r="N127" s="47">
        <f>IF(K127="",(B127*Modellvärden!B$11)+(C127*Modellvärden!C$11)+(D127*Modellvärden!D$11)+(E127*Modellvärden!E$11)+(F127*Modellvärden!F$11)+(G127*Modellvärden!G$11), (B127*Modellvärden!B$4)+(C127*Modellvärden!C$4)+(D127*Modellvärden!D$4)+(E127*Modellvärden!E$4)+(F127*Modellvärden!F$4)+(G127*Modellvärden!G$4)+(H127*Modellvärden!H$4)+(I127*Modellvärden!I$4)+(J127*Modellvärden!J$4)+(K127*Modellvärden!K$4)+(L127*Modellvärden!L$4))</f>
        <v>29.283033792867599</v>
      </c>
      <c r="O127" s="47">
        <f>IF(K127="",(B127*Modellvärden!B$12)+(C127*Modellvärden!C$12)+(D127*Modellvärden!D$12)+(E127*Modellvärden!E$12)+(F127*Modellvärden!F$12)+(G127*Modellvärden!G$12),(B127*Modellvärden!B$5)+(C127*Modellvärden!C$5)+(D127*Modellvärden!D$5)+(E127*Modellvärden!E$5)+(F127*Modellvärden!F$5)+(G127*Modellvärden!G$5)+(H127*Modellvärden!H$5)+(I127*Modellvärden!I$5)+(J127*Modellvärden!J$5)
+(K127*Modellvärden!K$5)+(L127*Modellvärden!L$5))</f>
        <v>29.608113359636498</v>
      </c>
      <c r="P127" s="47">
        <f>(_xlfn.XLOOKUP(M127,Regressionsresultat!$B$53:$B$61,Modellvärden!$B$21:$B$29)*Modellvärden!$B$18)</f>
        <v>29.156866757766061</v>
      </c>
      <c r="Q127" s="47">
        <f t="shared" si="1"/>
        <v>29.349337970090051</v>
      </c>
      <c r="R127" s="47"/>
    </row>
    <row r="128" spans="1:18" ht="17.25">
      <c r="A128" s="9" t="s">
        <v>238</v>
      </c>
      <c r="B128" s="10">
        <f>IFERROR((Indata!B128*Modellvärden!B$7)+Modellvärden!B$6,"")</f>
        <v>24.442580000000007</v>
      </c>
      <c r="C128" s="10">
        <f>IFERROR((Indata!C128*Modellvärden!C$7)+Modellvärden!C$6,"")</f>
        <v>30.777445699999998</v>
      </c>
      <c r="D128" s="10">
        <f>IFERROR((Indata!D128*Modellvärden!D$7)+Modellvärden!D$6,"")</f>
        <v>26.965200000000003</v>
      </c>
      <c r="E128" s="10">
        <f>IFERROR((Indata!E128*Modellvärden!E$7)+Modellvärden!E$6,"")</f>
        <v>29.049449999999997</v>
      </c>
      <c r="F128" s="10">
        <f>IFERROR((Indata!F128*Modellvärden!F$7)+Modellvärden!F$6,"")</f>
        <v>31.399723007348786</v>
      </c>
      <c r="G128" s="10">
        <f>IFERROR((Indata!G128*Modellvärden!G$7)+Modellvärden!G$6,"")</f>
        <v>29.108199999999997</v>
      </c>
      <c r="H128" s="10">
        <f>IFERROR((Indata!H128*Modellvärden!H$7)+Modellvärden!H$6,"")</f>
        <v>30.1036</v>
      </c>
      <c r="I128" s="10">
        <f>IFERROR((Indata!I128*Modellvärden!I$7)+Modellvärden!I$6,"")</f>
        <v>31.845000000000002</v>
      </c>
      <c r="J128" s="10">
        <f>IFERROR((Indata!J128*Modellvärden!J$7)+Modellvärden!J$6,"")</f>
        <v>30.2072</v>
      </c>
      <c r="K128" s="10">
        <f>IFERROR((Indata!K128*Modellvärden!K$7)+Modellvärden!K$6,"")</f>
        <v>30.587999999999994</v>
      </c>
      <c r="L128" s="10">
        <f>IFERROR((Indata!L128*Modellvärden!L$7)+Modellvärden!L$6,"")</f>
        <v>25.757300000000015</v>
      </c>
      <c r="M128" t="s">
        <v>229</v>
      </c>
      <c r="N128" s="47">
        <f>IF(K128="",(B128*Modellvärden!B$11)+(C128*Modellvärden!C$11)+(D128*Modellvärden!D$11)+(E128*Modellvärden!E$11)+(F128*Modellvärden!F$11)+(G128*Modellvärden!G$11), (B128*Modellvärden!B$4)+(C128*Modellvärden!C$4)+(D128*Modellvärden!D$4)+(E128*Modellvärden!E$4)+(F128*Modellvärden!F$4)+(G128*Modellvärden!G$4)+(H128*Modellvärden!H$4)+(I128*Modellvärden!I$4)+(J128*Modellvärden!J$4)+(K128*Modellvärden!K$4)+(L128*Modellvärden!L$4))</f>
        <v>29.315812506182723</v>
      </c>
      <c r="O128" s="47">
        <f>IF(K128="",(B128*Modellvärden!B$12)+(C128*Modellvärden!C$12)+(D128*Modellvärden!D$12)+(E128*Modellvärden!E$12)+(F128*Modellvärden!F$12)+(G128*Modellvärden!G$12),(B128*Modellvärden!B$5)+(C128*Modellvärden!C$5)+(D128*Modellvärden!D$5)+(E128*Modellvärden!E$5)+(F128*Modellvärden!F$5)+(G128*Modellvärden!G$5)+(H128*Modellvärden!H$5)+(I128*Modellvärden!I$5)+(J128*Modellvärden!J$5)
+(K128*Modellvärden!K$5)+(L128*Modellvärden!L$5))</f>
        <v>29.518920830836006</v>
      </c>
      <c r="P128" s="47">
        <f>(_xlfn.XLOOKUP(M128,Regressionsresultat!$B$53:$B$61,Modellvärden!$B$21:$B$29)*Modellvärden!$B$18)</f>
        <v>20.165998647610348</v>
      </c>
      <c r="Q128" s="47">
        <f t="shared" si="1"/>
        <v>26.333577328209696</v>
      </c>
      <c r="R128" s="47"/>
    </row>
    <row r="129" spans="1:18" ht="17.25">
      <c r="A129" s="9" t="s">
        <v>322</v>
      </c>
      <c r="B129" s="10">
        <f>IFERROR((Indata!B129*Modellvärden!B$7)+Modellvärden!B$6,"")</f>
        <v>31.697975000000003</v>
      </c>
      <c r="C129" s="10">
        <f>IFERROR((Indata!C129*Modellvärden!C$7)+Modellvärden!C$6,"")</f>
        <v>29.541623899999998</v>
      </c>
      <c r="D129" s="10">
        <f>IFERROR((Indata!D129*Modellvärden!D$7)+Modellvärden!D$6,"")</f>
        <v>26.996000000000002</v>
      </c>
      <c r="E129" s="10">
        <f>IFERROR((Indata!E129*Modellvärden!E$7)+Modellvärden!E$6,"")</f>
        <v>28.927019999999999</v>
      </c>
      <c r="F129" s="10">
        <f>IFERROR((Indata!F129*Modellvärden!F$7)+Modellvärden!F$6,"")</f>
        <v>30.081184280403612</v>
      </c>
      <c r="G129" s="10">
        <f>IFERROR((Indata!G129*Modellvärden!G$7)+Modellvärden!G$6,"")</f>
        <v>23.783799999999999</v>
      </c>
      <c r="H129" s="10" t="str">
        <f>IFERROR((Indata!H129*Modellvärden!H$7)+Modellvärden!H$6,"")</f>
        <v/>
      </c>
      <c r="I129" s="10" t="str">
        <f>IFERROR((Indata!I129*Modellvärden!I$7)+Modellvärden!I$6,"")</f>
        <v/>
      </c>
      <c r="J129" s="10" t="str">
        <f>IFERROR((Indata!J129*Modellvärden!J$7)+Modellvärden!J$6,"")</f>
        <v/>
      </c>
      <c r="K129" s="10" t="str">
        <f>IFERROR((Indata!K129*Modellvärden!K$7)+Modellvärden!K$6,"")</f>
        <v/>
      </c>
      <c r="L129" s="10" t="str">
        <f>IFERROR((Indata!L129*Modellvärden!L$7)+Modellvärden!L$6,"")</f>
        <v/>
      </c>
      <c r="M129" t="s">
        <v>195</v>
      </c>
      <c r="N129" s="47">
        <f>IF(K129="",(B129*Modellvärden!B$11)+(C129*Modellvärden!C$11)+(D129*Modellvärden!D$11)+(E129*Modellvärden!E$11)+(F129*Modellvärden!F$11)+(G129*Modellvärden!G$11), (B129*Modellvärden!B$4)+(C129*Modellvärden!C$4)+(D129*Modellvärden!D$4)+(E129*Modellvärden!E$4)+(F129*Modellvärden!F$4)+(G129*Modellvärden!G$4)+(H129*Modellvärden!H$4)+(I129*Modellvärden!I$4)+(J129*Modellvärden!J$4)+(K129*Modellvärden!K$4)+(L129*Modellvärden!L$4))</f>
        <v>28.529184993697463</v>
      </c>
      <c r="O129" s="47">
        <f>IF(K129="",(B129*Modellvärden!B$12)+(C129*Modellvärden!C$12)+(D129*Modellvärden!D$12)+(E129*Modellvärden!E$12)+(F129*Modellvärden!F$12)+(G129*Modellvärden!G$12),(B129*Modellvärden!B$5)+(C129*Modellvärden!C$5)+(D129*Modellvärden!D$5)+(E129*Modellvärden!E$5)+(F129*Modellvärden!F$5)+(G129*Modellvärden!G$5)+(H129*Modellvärden!H$5)+(I129*Modellvärden!I$5)+(J129*Modellvärden!J$5)
+(K129*Modellvärden!K$5)+(L129*Modellvärden!L$5))</f>
        <v>28.637320734263877</v>
      </c>
      <c r="P129" s="47">
        <f>(_xlfn.XLOOKUP(M129,Regressionsresultat!$B$53:$B$61,Modellvärden!$B$21:$B$29)*Modellvärden!$B$18)</f>
        <v>33.151530705965484</v>
      </c>
      <c r="Q129" s="47">
        <f t="shared" si="1"/>
        <v>30.106012144642275</v>
      </c>
      <c r="R129" s="47"/>
    </row>
    <row r="130" spans="1:18" ht="17.25">
      <c r="A130" s="9" t="s">
        <v>54</v>
      </c>
      <c r="B130" s="10">
        <f>IFERROR((Indata!B130*Modellvärden!B$7)+Modellvärden!B$6,"")</f>
        <v>32.5039905</v>
      </c>
      <c r="C130" s="10">
        <f>IFERROR((Indata!C130*Modellvärden!C$7)+Modellvärden!C$6,"")</f>
        <v>31.293310699999999</v>
      </c>
      <c r="D130" s="10">
        <f>IFERROR((Indata!D130*Modellvärden!D$7)+Modellvärden!D$6,"")</f>
        <v>30.048000000000002</v>
      </c>
      <c r="E130" s="10">
        <f>IFERROR((Indata!E130*Modellvärden!E$7)+Modellvärden!E$6,"")</f>
        <v>29.757465</v>
      </c>
      <c r="F130" s="10">
        <f>IFERROR((Indata!F130*Modellvärden!F$7)+Modellvärden!F$6,"")</f>
        <v>24.059452753827202</v>
      </c>
      <c r="G130" s="10">
        <f>IFERROR((Indata!G130*Modellvärden!G$7)+Modellvärden!G$6,"")</f>
        <v>37.564599999999999</v>
      </c>
      <c r="H130" s="10">
        <f>IFERROR((Indata!H130*Modellvärden!H$7)+Modellvärden!H$6,"")</f>
        <v>21.015399999999993</v>
      </c>
      <c r="I130" s="10">
        <f>IFERROR((Indata!I130*Modellvärden!I$7)+Modellvärden!I$6,"")</f>
        <v>26.9499</v>
      </c>
      <c r="J130" s="10">
        <f>IFERROR((Indata!J130*Modellvärden!J$7)+Modellvärden!J$6,"")</f>
        <v>29.659800000000004</v>
      </c>
      <c r="K130" s="10">
        <f>IFERROR((Indata!K130*Modellvärden!K$7)+Modellvärden!K$6,"")</f>
        <v>20.577999999999996</v>
      </c>
      <c r="L130" s="10">
        <f>IFERROR((Indata!L130*Modellvärden!L$7)+Modellvärden!L$6,"")</f>
        <v>23.901949999999999</v>
      </c>
      <c r="M130" t="s">
        <v>26</v>
      </c>
      <c r="N130" s="47">
        <f>IF(K130="",(B130*Modellvärden!B$11)+(C130*Modellvärden!C$11)+(D130*Modellvärden!D$11)+(E130*Modellvärden!E$11)+(F130*Modellvärden!F$11)+(G130*Modellvärden!G$11), (B130*Modellvärden!B$4)+(C130*Modellvärden!C$4)+(D130*Modellvärden!D$4)+(E130*Modellvärden!E$4)+(F130*Modellvärden!F$4)+(G130*Modellvärden!G$4)+(H130*Modellvärden!H$4)+(I130*Modellvärden!I$4)+(J130*Modellvärden!J$4)+(K130*Modellvärden!K$4)+(L130*Modellvärden!L$4))</f>
        <v>27.644879405708089</v>
      </c>
      <c r="O130" s="47">
        <f>IF(K130="",(B130*Modellvärden!B$12)+(C130*Modellvärden!C$12)+(D130*Modellvärden!D$12)+(E130*Modellvärden!E$12)+(F130*Modellvärden!F$12)+(G130*Modellvärden!G$12),(B130*Modellvärden!B$5)+(C130*Modellvärden!C$5)+(D130*Modellvärden!D$5)+(E130*Modellvärden!E$5)+(F130*Modellvärden!F$5)+(G130*Modellvärden!G$5)+(H130*Modellvärden!H$5)+(I130*Modellvärden!I$5)+(J130*Modellvärden!J$5)
+(K130*Modellvärden!K$5)+(L130*Modellvärden!L$5))</f>
        <v>27.327226593101454</v>
      </c>
      <c r="P130" s="47">
        <f>(_xlfn.XLOOKUP(M130,Regressionsresultat!$B$53:$B$61,Modellvärden!$B$21:$B$29)*Modellvärden!$B$18)</f>
        <v>29.352675018140246</v>
      </c>
      <c r="Q130" s="47">
        <f t="shared" ref="Q130:Q193" si="2">AVERAGE(N130:P130)</f>
        <v>28.108260338983261</v>
      </c>
      <c r="R130" s="47"/>
    </row>
    <row r="131" spans="1:18" ht="17.25">
      <c r="A131" s="9" t="s">
        <v>188</v>
      </c>
      <c r="B131" s="10">
        <f>IFERROR((Indata!B131*Modellvärden!B$7)+Modellvärden!B$6,"")</f>
        <v>30.279973000000005</v>
      </c>
      <c r="C131" s="10">
        <f>IFERROR((Indata!C131*Modellvärden!C$7)+Modellvärden!C$6,"")</f>
        <v>31.434805099999998</v>
      </c>
      <c r="D131" s="10">
        <f>IFERROR((Indata!D131*Modellvärden!D$7)+Modellvärden!D$6,"")</f>
        <v>27.064600000000002</v>
      </c>
      <c r="E131" s="10">
        <f>IFERROR((Indata!E131*Modellvärden!E$7)+Modellvärden!E$6,"")</f>
        <v>29.529467999999998</v>
      </c>
      <c r="F131" s="10">
        <f>IFERROR((Indata!F131*Modellvärden!F$7)+Modellvärden!F$6,"")</f>
        <v>34.555435745937956</v>
      </c>
      <c r="G131" s="10">
        <f>IFERROR((Indata!G131*Modellvärden!G$7)+Modellvärden!G$6,"")</f>
        <v>34.745800000000003</v>
      </c>
      <c r="H131" s="10">
        <f>IFERROR((Indata!H131*Modellvärden!H$7)+Modellvärden!H$6,"")</f>
        <v>38.763400000000004</v>
      </c>
      <c r="I131" s="10">
        <f>IFERROR((Indata!I131*Modellvärden!I$7)+Modellvärden!I$6,"")</f>
        <v>32.444400000000002</v>
      </c>
      <c r="J131" s="10">
        <f>IFERROR((Indata!J131*Modellvärden!J$7)+Modellvärden!J$6,"")</f>
        <v>35.037199999999999</v>
      </c>
      <c r="K131" s="10">
        <f>IFERROR((Indata!K131*Modellvärden!K$7)+Modellvärden!K$6,"")</f>
        <v>33.109999999999992</v>
      </c>
      <c r="L131" s="10">
        <f>IFERROR((Indata!L131*Modellvärden!L$7)+Modellvärden!L$6,"")</f>
        <v>29.821400000000011</v>
      </c>
      <c r="M131" t="s">
        <v>171</v>
      </c>
      <c r="N131" s="47">
        <f>IF(K131="",(B131*Modellvärden!B$11)+(C131*Modellvärden!C$11)+(D131*Modellvärden!D$11)+(E131*Modellvärden!E$11)+(F131*Modellvärden!F$11)+(G131*Modellvärden!G$11), (B131*Modellvärden!B$4)+(C131*Modellvärden!C$4)+(D131*Modellvärden!D$4)+(E131*Modellvärden!E$4)+(F131*Modellvärden!F$4)+(G131*Modellvärden!G$4)+(H131*Modellvärden!H$4)+(I131*Modellvärden!I$4)+(J131*Modellvärden!J$4)+(K131*Modellvärden!K$4)+(L131*Modellvärden!L$4))</f>
        <v>32.608661227642322</v>
      </c>
      <c r="O131" s="47">
        <f>IF(K131="",(B131*Modellvärden!B$12)+(C131*Modellvärden!C$12)+(D131*Modellvärden!D$12)+(E131*Modellvärden!E$12)+(F131*Modellvärden!F$12)+(G131*Modellvärden!G$12),(B131*Modellvärden!B$5)+(C131*Modellvärden!C$5)+(D131*Modellvärden!D$5)+(E131*Modellvärden!E$5)+(F131*Modellvärden!F$5)+(G131*Modellvärden!G$5)+(H131*Modellvärden!H$5)+(I131*Modellvärden!I$5)+(J131*Modellvärden!J$5)
+(K131*Modellvärden!K$5)+(L131*Modellvärden!L$5))</f>
        <v>32.677871765557562</v>
      </c>
      <c r="P131" s="47">
        <f>(_xlfn.XLOOKUP(M131,Regressionsresultat!$B$53:$B$61,Modellvärden!$B$21:$B$29)*Modellvärden!$B$18)</f>
        <v>29.156866757766061</v>
      </c>
      <c r="Q131" s="47">
        <f t="shared" si="2"/>
        <v>31.481133250321978</v>
      </c>
      <c r="R131" s="47"/>
    </row>
    <row r="132" spans="1:18" ht="17.25">
      <c r="A132" s="9" t="s">
        <v>101</v>
      </c>
      <c r="B132" s="10">
        <f>IFERROR((Indata!B132*Modellvärden!B$7)+Modellvärden!B$6,"")</f>
        <v>29.352995500000002</v>
      </c>
      <c r="C132" s="10">
        <f>IFERROR((Indata!C132*Modellvärden!C$7)+Modellvärden!C$6,"")</f>
        <v>36.020454799999996</v>
      </c>
      <c r="D132" s="10">
        <f>IFERROR((Indata!D132*Modellvärden!D$7)+Modellvärden!D$6,"")</f>
        <v>27.204600000000003</v>
      </c>
      <c r="E132" s="10">
        <f>IFERROR((Indata!E132*Modellvärden!E$7)+Modellvärden!E$6,"")</f>
        <v>30.908768999999999</v>
      </c>
      <c r="F132" s="10">
        <f>IFERROR((Indata!F132*Modellvärden!F$7)+Modellvärden!F$6,"")</f>
        <v>35.40683476150754</v>
      </c>
      <c r="G132" s="10">
        <f>IFERROR((Indata!G132*Modellvärden!G$7)+Modellvärden!G$6,"")</f>
        <v>34.954599999999999</v>
      </c>
      <c r="H132" s="10">
        <f>IFERROR((Indata!H132*Modellvärden!H$7)+Modellvärden!H$6,"")</f>
        <v>30.287200000000006</v>
      </c>
      <c r="I132" s="10">
        <f>IFERROR((Indata!I132*Modellvärden!I$7)+Modellvärden!I$6,"")</f>
        <v>29.847000000000001</v>
      </c>
      <c r="J132" s="10">
        <f>IFERROR((Indata!J132*Modellvärden!J$7)+Modellvärden!J$6,"")</f>
        <v>31.8172</v>
      </c>
      <c r="K132" s="10">
        <f>IFERROR((Indata!K132*Modellvärden!K$7)+Modellvärden!K$6,"")</f>
        <v>34.487999999999992</v>
      </c>
      <c r="L132" s="10">
        <f>IFERROR((Indata!L132*Modellvärden!L$7)+Modellvärden!L$6,"")</f>
        <v>27.612649999999974</v>
      </c>
      <c r="M132" t="s">
        <v>70</v>
      </c>
      <c r="N132" s="47">
        <f>IF(K132="",(B132*Modellvärden!B$11)+(C132*Modellvärden!C$11)+(D132*Modellvärden!D$11)+(E132*Modellvärden!E$11)+(F132*Modellvärden!F$11)+(G132*Modellvärden!G$11), (B132*Modellvärden!B$4)+(C132*Modellvärden!C$4)+(D132*Modellvärden!D$4)+(E132*Modellvärden!E$4)+(F132*Modellvärden!F$4)+(G132*Modellvärden!G$4)+(H132*Modellvärden!H$4)+(I132*Modellvärden!I$4)+(J132*Modellvärden!J$4)+(K132*Modellvärden!K$4)+(L132*Modellvärden!L$4))</f>
        <v>31.713879456126637</v>
      </c>
      <c r="O132" s="47">
        <f>IF(K132="",(B132*Modellvärden!B$12)+(C132*Modellvärden!C$12)+(D132*Modellvärden!D$12)+(E132*Modellvärden!E$12)+(F132*Modellvärden!F$12)+(G132*Modellvärden!G$12),(B132*Modellvärden!B$5)+(C132*Modellvärden!C$5)+(D132*Modellvärden!D$5)+(E132*Modellvärden!E$5)+(F132*Modellvärden!F$5)+(G132*Modellvärden!G$5)+(H132*Modellvärden!H$5)+(I132*Modellvärden!I$5)+(J132*Modellvärden!J$5)
+(K132*Modellvärden!K$5)+(L132*Modellvärden!L$5))</f>
        <v>31.759394776722722</v>
      </c>
      <c r="P132" s="47">
        <f>(_xlfn.XLOOKUP(M132,Regressionsresultat!$B$53:$B$61,Modellvärden!$B$21:$B$29)*Modellvärden!$B$18)</f>
        <v>42.153642699832005</v>
      </c>
      <c r="Q132" s="47">
        <f t="shared" si="2"/>
        <v>35.208972310893792</v>
      </c>
      <c r="R132" s="47"/>
    </row>
    <row r="133" spans="1:18" ht="17.25">
      <c r="A133" s="9" t="s">
        <v>82</v>
      </c>
      <c r="B133" s="10">
        <f>IFERROR((Indata!B133*Modellvärden!B$7)+Modellvärden!B$6,"")</f>
        <v>31.928398000000005</v>
      </c>
      <c r="C133" s="10">
        <f>IFERROR((Indata!C133*Modellvärden!C$7)+Modellvärden!C$6,"")</f>
        <v>40.280892800000004</v>
      </c>
      <c r="D133" s="10">
        <f>IFERROR((Indata!D133*Modellvärden!D$7)+Modellvärden!D$6,"")</f>
        <v>29.0288</v>
      </c>
      <c r="E133" s="10">
        <f>IFERROR((Indata!E133*Modellvärden!E$7)+Modellvärden!E$6,"")</f>
        <v>38.454845999999996</v>
      </c>
      <c r="F133" s="10">
        <f>IFERROR((Indata!F133*Modellvärden!F$7)+Modellvärden!F$6,"")</f>
        <v>39.368330323656068</v>
      </c>
      <c r="G133" s="10">
        <f>IFERROR((Indata!G133*Modellvärden!G$7)+Modellvärden!G$6,"")</f>
        <v>36.416199999999996</v>
      </c>
      <c r="H133" s="10">
        <f>IFERROR((Indata!H133*Modellvärden!H$7)+Modellvärden!H$6,"")</f>
        <v>27.686199999999999</v>
      </c>
      <c r="I133" s="10">
        <f>IFERROR((Indata!I133*Modellvärden!I$7)+Modellvärden!I$6,"")</f>
        <v>38.538300000000007</v>
      </c>
      <c r="J133" s="10">
        <f>IFERROR((Indata!J133*Modellvärden!J$7)+Modellvärden!J$6,"")</f>
        <v>37.902999999999999</v>
      </c>
      <c r="K133" s="10">
        <f>IFERROR((Indata!K133*Modellvärden!K$7)+Modellvärden!K$6,"")</f>
        <v>30.249999999999993</v>
      </c>
      <c r="L133" s="10">
        <f>IFERROR((Indata!L133*Modellvärden!L$7)+Modellvärden!L$6,"")</f>
        <v>28.937899999999985</v>
      </c>
      <c r="M133" t="s">
        <v>70</v>
      </c>
      <c r="N133" s="47">
        <f>IF(K133="",(B133*Modellvärden!B$11)+(C133*Modellvärden!C$11)+(D133*Modellvärden!D$11)+(E133*Modellvärden!E$11)+(F133*Modellvärden!F$11)+(G133*Modellvärden!G$11), (B133*Modellvärden!B$4)+(C133*Modellvärden!C$4)+(D133*Modellvärden!D$4)+(E133*Modellvärden!E$4)+(F133*Modellvärden!F$4)+(G133*Modellvärden!G$4)+(H133*Modellvärden!H$4)+(I133*Modellvärden!I$4)+(J133*Modellvärden!J$4)+(K133*Modellvärden!K$4)+(L133*Modellvärden!L$4))</f>
        <v>34.543758373451119</v>
      </c>
      <c r="O133" s="47">
        <f>IF(K133="",(B133*Modellvärden!B$12)+(C133*Modellvärden!C$12)+(D133*Modellvärden!D$12)+(E133*Modellvärden!E$12)+(F133*Modellvärden!F$12)+(G133*Modellvärden!G$12),(B133*Modellvärden!B$5)+(C133*Modellvärden!C$5)+(D133*Modellvärden!D$5)+(E133*Modellvärden!E$5)+(F133*Modellvärden!F$5)+(G133*Modellvärden!G$5)+(H133*Modellvärden!H$5)+(I133*Modellvärden!I$5)+(J133*Modellvärden!J$5)
+(K133*Modellvärden!K$5)+(L133*Modellvärden!L$5))</f>
        <v>34.678665272667942</v>
      </c>
      <c r="P133" s="47">
        <f>(_xlfn.XLOOKUP(M133,Regressionsresultat!$B$53:$B$61,Modellvärden!$B$21:$B$29)*Modellvärden!$B$18)</f>
        <v>42.153642699832005</v>
      </c>
      <c r="Q133" s="47">
        <f t="shared" si="2"/>
        <v>37.12535544865036</v>
      </c>
      <c r="R133" s="47"/>
    </row>
    <row r="134" spans="1:18" ht="17.25">
      <c r="A134" s="9" t="s">
        <v>248</v>
      </c>
      <c r="B134" s="10">
        <f>IFERROR((Indata!B134*Modellvärden!B$7)+Modellvärden!B$6,"")</f>
        <v>24.036883000000003</v>
      </c>
      <c r="C134" s="10">
        <f>IFERROR((Indata!C134*Modellvärden!C$7)+Modellvärden!C$6,"")</f>
        <v>30.211468099999998</v>
      </c>
      <c r="D134" s="10">
        <f>IFERROR((Indata!D134*Modellvärden!D$7)+Modellvärden!D$6,"")</f>
        <v>26.955400000000001</v>
      </c>
      <c r="E134" s="10">
        <f>IFERROR((Indata!E134*Modellvärden!E$7)+Modellvärden!E$6,"")</f>
        <v>29.034896999999997</v>
      </c>
      <c r="F134" s="10">
        <f>IFERROR((Indata!F134*Modellvärden!F$7)+Modellvärden!F$6,"")</f>
        <v>34.032478022889364</v>
      </c>
      <c r="G134" s="10">
        <f>IFERROR((Indata!G134*Modellvärden!G$7)+Modellvärden!G$6,"")</f>
        <v>23.366199999999999</v>
      </c>
      <c r="H134" s="10">
        <f>IFERROR((Indata!H134*Modellvärden!H$7)+Modellvärden!H$6,"")</f>
        <v>29.2468</v>
      </c>
      <c r="I134" s="10">
        <f>IFERROR((Indata!I134*Modellvärden!I$7)+Modellvärden!I$6,"")</f>
        <v>28.182000000000002</v>
      </c>
      <c r="J134" s="10">
        <f>IFERROR((Indata!J134*Modellvärden!J$7)+Modellvärden!J$6,"")</f>
        <v>37.291199999999996</v>
      </c>
      <c r="K134" s="10">
        <f>IFERROR((Indata!K134*Modellvärden!K$7)+Modellvärden!K$6,"")</f>
        <v>24.55599999999999</v>
      </c>
      <c r="L134" s="10">
        <f>IFERROR((Indata!L134*Modellvärden!L$7)+Modellvärden!L$6,"")</f>
        <v>22.93010000000001</v>
      </c>
      <c r="M134" t="s">
        <v>229</v>
      </c>
      <c r="N134" s="47">
        <f>IF(K134="",(B134*Modellvärden!B$11)+(C134*Modellvärden!C$11)+(D134*Modellvärden!D$11)+(E134*Modellvärden!E$11)+(F134*Modellvärden!F$11)+(G134*Modellvärden!G$11), (B134*Modellvärden!B$4)+(C134*Modellvärden!C$4)+(D134*Modellvärden!D$4)+(E134*Modellvärden!E$4)+(F134*Modellvärden!F$4)+(G134*Modellvärden!G$4)+(H134*Modellvärden!H$4)+(I134*Modellvärden!I$4)+(J134*Modellvärden!J$4)+(K134*Modellvärden!K$4)+(L134*Modellvärden!L$4))</f>
        <v>28.355858218143126</v>
      </c>
      <c r="O134" s="47">
        <f>IF(K134="",(B134*Modellvärden!B$12)+(C134*Modellvärden!C$12)+(D134*Modellvärden!D$12)+(E134*Modellvärden!E$12)+(F134*Modellvärden!F$12)+(G134*Modellvärden!G$12),(B134*Modellvärden!B$5)+(C134*Modellvärden!C$5)+(D134*Modellvärden!D$5)+(E134*Modellvärden!E$5)+(F134*Modellvärden!F$5)+(G134*Modellvärden!G$5)+(H134*Modellvärden!H$5)+(I134*Modellvärden!I$5)+(J134*Modellvärden!J$5)
+(K134*Modellvärden!K$5)+(L134*Modellvärden!L$5))</f>
        <v>28.587937820966403</v>
      </c>
      <c r="P134" s="47">
        <f>(_xlfn.XLOOKUP(M134,Regressionsresultat!$B$53:$B$61,Modellvärden!$B$21:$B$29)*Modellvärden!$B$18)</f>
        <v>20.165998647610348</v>
      </c>
      <c r="Q134" s="47">
        <f t="shared" si="2"/>
        <v>25.703264895573295</v>
      </c>
      <c r="R134" s="47"/>
    </row>
    <row r="135" spans="1:18" ht="17.25">
      <c r="A135" s="9" t="s">
        <v>233</v>
      </c>
      <c r="B135" s="10">
        <f>IFERROR((Indata!B135*Modellvärden!B$7)+Modellvärden!B$6,"")</f>
        <v>32.266918000000004</v>
      </c>
      <c r="C135" s="10">
        <f>IFERROR((Indata!C135*Modellvärden!C$7)+Modellvärden!C$6,"")</f>
        <v>30.378539</v>
      </c>
      <c r="D135" s="10">
        <f>IFERROR((Indata!D135*Modellvärden!D$7)+Modellvärden!D$6,"")</f>
        <v>27.418800000000001</v>
      </c>
      <c r="E135" s="10">
        <f>IFERROR((Indata!E135*Modellvärden!E$7)+Modellvärden!E$6,"")</f>
        <v>29.169569999999997</v>
      </c>
      <c r="F135" s="10">
        <f>IFERROR((Indata!F135*Modellvärden!F$7)+Modellvärden!F$6,"")</f>
        <v>31.742442118617191</v>
      </c>
      <c r="G135" s="10">
        <f>IFERROR((Indata!G135*Modellvärden!G$7)+Modellvärden!G$6,"")</f>
        <v>33.753999999999998</v>
      </c>
      <c r="H135" s="10">
        <f>IFERROR((Indata!H135*Modellvärden!H$7)+Modellvärden!H$6,"")</f>
        <v>28.4512</v>
      </c>
      <c r="I135" s="10">
        <f>IFERROR((Indata!I135*Modellvärden!I$7)+Modellvärden!I$6,"")</f>
        <v>34.708799999999997</v>
      </c>
      <c r="J135" s="10">
        <f>IFERROR((Indata!J135*Modellvärden!J$7)+Modellvärden!J$6,"")</f>
        <v>29.048000000000002</v>
      </c>
      <c r="K135" s="10">
        <f>IFERROR((Indata!K135*Modellvärden!K$7)+Modellvärden!K$6,"")</f>
        <v>33.603999999999992</v>
      </c>
      <c r="L135" s="10">
        <f>IFERROR((Indata!L135*Modellvärden!L$7)+Modellvärden!L$6,"")</f>
        <v>36.094250000000017</v>
      </c>
      <c r="M135" t="s">
        <v>229</v>
      </c>
      <c r="N135" s="47">
        <f>IF(K135="",(B135*Modellvärden!B$11)+(C135*Modellvärden!C$11)+(D135*Modellvärden!D$11)+(E135*Modellvärden!E$11)+(F135*Modellvärden!F$11)+(G135*Modellvärden!G$11), (B135*Modellvärden!B$4)+(C135*Modellvärden!C$4)+(D135*Modellvärden!D$4)+(E135*Modellvärden!E$4)+(F135*Modellvärden!F$4)+(G135*Modellvärden!G$4)+(H135*Modellvärden!H$4)+(I135*Modellvärden!I$4)+(J135*Modellvärden!J$4)+(K135*Modellvärden!K$4)+(L135*Modellvärden!L$4))</f>
        <v>31.495650413041915</v>
      </c>
      <c r="O135" s="47">
        <f>IF(K135="",(B135*Modellvärden!B$12)+(C135*Modellvärden!C$12)+(D135*Modellvärden!D$12)+(E135*Modellvärden!E$12)+(F135*Modellvärden!F$12)+(G135*Modellvärden!G$12),(B135*Modellvärden!B$5)+(C135*Modellvärden!C$5)+(D135*Modellvärden!D$5)+(E135*Modellvärden!E$5)+(F135*Modellvärden!F$5)+(G135*Modellvärden!G$5)+(H135*Modellvärden!H$5)+(I135*Modellvärden!I$5)+(J135*Modellvärden!J$5)
+(K135*Modellvärden!K$5)+(L135*Modellvärden!L$5))</f>
        <v>31.40692656169723</v>
      </c>
      <c r="P135" s="47">
        <f>(_xlfn.XLOOKUP(M135,Regressionsresultat!$B$53:$B$61,Modellvärden!$B$21:$B$29)*Modellvärden!$B$18)</f>
        <v>20.165998647610348</v>
      </c>
      <c r="Q135" s="47">
        <f t="shared" si="2"/>
        <v>27.689525207449833</v>
      </c>
      <c r="R135" s="47"/>
    </row>
    <row r="136" spans="1:18" ht="17.25">
      <c r="A136" s="9" t="s">
        <v>20</v>
      </c>
      <c r="B136" s="10">
        <f>IFERROR((Indata!B136*Modellvärden!B$7)+Modellvärden!B$6,"")</f>
        <v>32.3467275</v>
      </c>
      <c r="C136" s="10">
        <f>IFERROR((Indata!C136*Modellvärden!C$7)+Modellvärden!C$6,"")</f>
        <v>60.134585900000005</v>
      </c>
      <c r="D136" s="10">
        <f>IFERROR((Indata!D136*Modellvärden!D$7)+Modellvärden!D$6,"")</f>
        <v>42.628399999999999</v>
      </c>
      <c r="E136" s="10">
        <f>IFERROR((Indata!E136*Modellvärden!E$7)+Modellvärden!E$6,"")</f>
        <v>46.797641999999996</v>
      </c>
      <c r="F136" s="10">
        <f>IFERROR((Indata!F136*Modellvärden!F$7)+Modellvärden!F$6,"")</f>
        <v>37.836863507801425</v>
      </c>
      <c r="G136" s="10">
        <f>IFERROR((Indata!G136*Modellvärden!G$7)+Modellvärden!G$6,"")</f>
        <v>37.5124</v>
      </c>
      <c r="H136" s="10">
        <f>IFERROR((Indata!H136*Modellvärden!H$7)+Modellvärden!H$6,"")</f>
        <v>39.406000000000006</v>
      </c>
      <c r="I136" s="10">
        <f>IFERROR((Indata!I136*Modellvärden!I$7)+Modellvärden!I$6,"")</f>
        <v>36.440399999999997</v>
      </c>
      <c r="J136" s="10">
        <f>IFERROR((Indata!J136*Modellvärden!J$7)+Modellvärden!J$6,"")</f>
        <v>37.613199999999999</v>
      </c>
      <c r="K136" s="10">
        <f>IFERROR((Indata!K136*Modellvärden!K$7)+Modellvärden!K$6,"")</f>
        <v>38.439999999999991</v>
      </c>
      <c r="L136" s="10">
        <f>IFERROR((Indata!L136*Modellvärden!L$7)+Modellvärden!L$6,"")</f>
        <v>41.836999999999989</v>
      </c>
      <c r="M136" t="s">
        <v>21</v>
      </c>
      <c r="N136" s="47">
        <f>IF(K136="",(B136*Modellvärden!B$11)+(C136*Modellvärden!C$11)+(D136*Modellvärden!D$11)+(E136*Modellvärden!E$11)+(F136*Modellvärden!F$11)+(G136*Modellvärden!G$11), (B136*Modellvärden!B$4)+(C136*Modellvärden!C$4)+(D136*Modellvärden!D$4)+(E136*Modellvärden!E$4)+(F136*Modellvärden!F$4)+(G136*Modellvärden!G$4)+(H136*Modellvärden!H$4)+(I136*Modellvärden!I$4)+(J136*Modellvärden!J$4)+(K136*Modellvärden!K$4)+(L136*Modellvärden!L$4))</f>
        <v>41.654063811903384</v>
      </c>
      <c r="O136" s="47">
        <f>IF(K136="",(B136*Modellvärden!B$12)+(C136*Modellvärden!C$12)+(D136*Modellvärden!D$12)+(E136*Modellvärden!E$12)+(F136*Modellvärden!F$12)+(G136*Modellvärden!G$12),(B136*Modellvärden!B$5)+(C136*Modellvärden!C$5)+(D136*Modellvärden!D$5)+(E136*Modellvärden!E$5)+(F136*Modellvärden!F$5)+(G136*Modellvärden!G$5)+(H136*Modellvärden!H$5)+(I136*Modellvärden!I$5)+(J136*Modellvärden!J$5)
+(K136*Modellvärden!K$5)+(L136*Modellvärden!L$5))</f>
        <v>42.675992942668337</v>
      </c>
      <c r="P136" s="47">
        <f>(_xlfn.XLOOKUP(M136,Regressionsresultat!$B$53:$B$61,Modellvärden!$B$21:$B$29)*Modellvärden!$B$18)</f>
        <v>93.444188435872391</v>
      </c>
      <c r="Q136" s="47">
        <f t="shared" si="2"/>
        <v>59.258081730148035</v>
      </c>
      <c r="R136" s="47"/>
    </row>
    <row r="137" spans="1:18" ht="17.25">
      <c r="A137" s="9" t="s">
        <v>258</v>
      </c>
      <c r="B137" s="10">
        <f>IFERROR((Indata!B137*Modellvärden!B$7)+Modellvärden!B$6,"")</f>
        <v>26.258234500000004</v>
      </c>
      <c r="C137" s="10">
        <f>IFERROR((Indata!C137*Modellvärden!C$7)+Modellvärden!C$6,"")</f>
        <v>30.0393686</v>
      </c>
      <c r="D137" s="10">
        <f>IFERROR((Indata!D137*Modellvärden!D$7)+Modellvärden!D$6,"")</f>
        <v>26.9575</v>
      </c>
      <c r="E137" s="10">
        <f>IFERROR((Indata!E137*Modellvärden!E$7)+Modellvärden!E$6,"")</f>
        <v>29.006945999999999</v>
      </c>
      <c r="F137" s="10">
        <f>IFERROR((Indata!F137*Modellvärden!F$7)+Modellvärden!F$6,"")</f>
        <v>33.372775398987933</v>
      </c>
      <c r="G137" s="10">
        <f>IFERROR((Indata!G137*Modellvärden!G$7)+Modellvärden!G$6,"")</f>
        <v>26.393799999999999</v>
      </c>
      <c r="H137" s="10">
        <f>IFERROR((Indata!H137*Modellvärden!H$7)+Modellvärden!H$6,"")</f>
        <v>24.228400000000001</v>
      </c>
      <c r="I137" s="10">
        <f>IFERROR((Indata!I137*Modellvärden!I$7)+Modellvärden!I$6,"")</f>
        <v>27.915600000000001</v>
      </c>
      <c r="J137" s="10">
        <f>IFERROR((Indata!J137*Modellvärden!J$7)+Modellvärden!J$6,"")</f>
        <v>32.718800000000002</v>
      </c>
      <c r="K137" s="10">
        <f>IFERROR((Indata!K137*Modellvärden!K$7)+Modellvärden!K$6,"")</f>
        <v>24.711999999999989</v>
      </c>
      <c r="L137" s="10">
        <f>IFERROR((Indata!L137*Modellvärden!L$7)+Modellvärden!L$6,"")</f>
        <v>25.757300000000015</v>
      </c>
      <c r="M137" t="s">
        <v>253</v>
      </c>
      <c r="N137" s="47">
        <f>IF(K137="",(B137*Modellvärden!B$11)+(C137*Modellvärden!C$11)+(D137*Modellvärden!D$11)+(E137*Modellvärden!E$11)+(F137*Modellvärden!F$11)+(G137*Modellvärden!G$11), (B137*Modellvärden!B$4)+(C137*Modellvärden!C$4)+(D137*Modellvärden!D$4)+(E137*Modellvärden!E$4)+(F137*Modellvärden!F$4)+(G137*Modellvärden!G$4)+(H137*Modellvärden!H$4)+(I137*Modellvärden!I$4)+(J137*Modellvärden!J$4)+(K137*Modellvärden!K$4)+(L137*Modellvärden!L$4))</f>
        <v>27.928063260507869</v>
      </c>
      <c r="O137" s="47">
        <f>IF(K137="",(B137*Modellvärden!B$12)+(C137*Modellvärden!C$12)+(D137*Modellvärden!D$12)+(E137*Modellvärden!E$12)+(F137*Modellvärden!F$12)+(G137*Modellvärden!G$12),(B137*Modellvärden!B$5)+(C137*Modellvärden!C$5)+(D137*Modellvärden!D$5)+(E137*Modellvärden!E$5)+(F137*Modellvärden!F$5)+(G137*Modellvärden!G$5)+(H137*Modellvärden!H$5)+(I137*Modellvärden!I$5)+(J137*Modellvärden!J$5)
+(K137*Modellvärden!K$5)+(L137*Modellvärden!L$5))</f>
        <v>27.941090485001197</v>
      </c>
      <c r="P137" s="47">
        <f>(_xlfn.XLOOKUP(M137,Regressionsresultat!$B$53:$B$61,Modellvärden!$B$21:$B$29)*Modellvärden!$B$18)</f>
        <v>32.168195415945611</v>
      </c>
      <c r="Q137" s="47">
        <f t="shared" si="2"/>
        <v>29.345783053818224</v>
      </c>
      <c r="R137" s="47"/>
    </row>
    <row r="138" spans="1:18" ht="17.25">
      <c r="A138" s="9" t="s">
        <v>246</v>
      </c>
      <c r="B138" s="10">
        <f>IFERROR((Indata!B138*Modellvärden!B$7)+Modellvärden!B$6,"")</f>
        <v>30.112774500000004</v>
      </c>
      <c r="C138" s="10">
        <f>IFERROR((Indata!C138*Modellvärden!C$7)+Modellvärden!C$6,"")</f>
        <v>29.412961099999997</v>
      </c>
      <c r="D138" s="10">
        <f>IFERROR((Indata!D138*Modellvärden!D$7)+Modellvärden!D$6,"")</f>
        <v>26.953300000000002</v>
      </c>
      <c r="E138" s="10">
        <f>IFERROR((Indata!E138*Modellvärden!E$7)+Modellvärden!E$6,"")</f>
        <v>28.889597999999999</v>
      </c>
      <c r="F138" s="10">
        <f>IFERROR((Indata!F138*Modellvärden!F$7)+Modellvärden!F$6,"")</f>
        <v>31.420716723549489</v>
      </c>
      <c r="G138" s="10">
        <f>IFERROR((Indata!G138*Modellvärden!G$7)+Modellvärden!G$6,"")</f>
        <v>24.044799999999999</v>
      </c>
      <c r="H138" s="10">
        <f>IFERROR((Indata!H138*Modellvärden!H$7)+Modellvärden!H$6,"")</f>
        <v>30.715600000000002</v>
      </c>
      <c r="I138" s="10">
        <f>IFERROR((Indata!I138*Modellvärden!I$7)+Modellvärden!I$6,"")</f>
        <v>29.380800000000001</v>
      </c>
      <c r="J138" s="10">
        <f>IFERROR((Indata!J138*Modellvärden!J$7)+Modellvärden!J$6,"")</f>
        <v>28.6616</v>
      </c>
      <c r="K138" s="10">
        <f>IFERROR((Indata!K138*Modellvärden!K$7)+Modellvärden!K$6,"")</f>
        <v>30.275999999999989</v>
      </c>
      <c r="L138" s="10">
        <f>IFERROR((Indata!L138*Modellvärden!L$7)+Modellvärden!L$6,"")</f>
        <v>25.227199999999982</v>
      </c>
      <c r="M138" t="s">
        <v>229</v>
      </c>
      <c r="N138" s="47">
        <f>IF(K138="",(B138*Modellvärden!B$11)+(C138*Modellvärden!C$11)+(D138*Modellvärden!D$11)+(E138*Modellvärden!E$11)+(F138*Modellvärden!F$11)+(G138*Modellvärden!G$11), (B138*Modellvärden!B$4)+(C138*Modellvärden!C$4)+(D138*Modellvärden!D$4)+(E138*Modellvärden!E$4)+(F138*Modellvärden!F$4)+(G138*Modellvärden!G$4)+(H138*Modellvärden!H$4)+(I138*Modellvärden!I$4)+(J138*Modellvärden!J$4)+(K138*Modellvärden!K$4)+(L138*Modellvärden!L$4))</f>
        <v>28.709918516158826</v>
      </c>
      <c r="O138" s="47">
        <f>IF(K138="",(B138*Modellvärden!B$12)+(C138*Modellvärden!C$12)+(D138*Modellvärden!D$12)+(E138*Modellvärden!E$12)+(F138*Modellvärden!F$12)+(G138*Modellvärden!G$12),(B138*Modellvärden!B$5)+(C138*Modellvärden!C$5)+(D138*Modellvärden!D$5)+(E138*Modellvärden!E$5)+(F138*Modellvärden!F$5)+(G138*Modellvärden!G$5)+(H138*Modellvärden!H$5)+(I138*Modellvärden!I$5)+(J138*Modellvärden!J$5)
+(K138*Modellvärden!K$5)+(L138*Modellvärden!L$5))</f>
        <v>28.794968477459285</v>
      </c>
      <c r="P138" s="47">
        <f>(_xlfn.XLOOKUP(M138,Regressionsresultat!$B$53:$B$61,Modellvärden!$B$21:$B$29)*Modellvärden!$B$18)</f>
        <v>20.165998647610348</v>
      </c>
      <c r="Q138" s="47">
        <f t="shared" si="2"/>
        <v>25.890295213742821</v>
      </c>
      <c r="R138" s="47"/>
    </row>
    <row r="139" spans="1:18" ht="17.25">
      <c r="A139" s="9" t="s">
        <v>181</v>
      </c>
      <c r="B139" s="10">
        <f>IFERROR((Indata!B139*Modellvärden!B$7)+Modellvärden!B$6,"")</f>
        <v>31.656280000000002</v>
      </c>
      <c r="C139" s="10">
        <f>IFERROR((Indata!C139*Modellvärden!C$7)+Modellvärden!C$6,"")</f>
        <v>31.297385599999998</v>
      </c>
      <c r="D139" s="10">
        <f>IFERROR((Indata!D139*Modellvärden!D$7)+Modellvärden!D$6,"")</f>
        <v>27.227</v>
      </c>
      <c r="E139" s="10">
        <f>IFERROR((Indata!E139*Modellvärden!E$7)+Modellvärden!E$6,"")</f>
        <v>29.369153999999998</v>
      </c>
      <c r="F139" s="10">
        <f>IFERROR((Indata!F139*Modellvärden!F$7)+Modellvärden!F$6,"")</f>
        <v>29.996890082715101</v>
      </c>
      <c r="G139" s="10">
        <f>IFERROR((Indata!G139*Modellvärden!G$7)+Modellvärden!G$6,"")</f>
        <v>25.558599999999998</v>
      </c>
      <c r="H139" s="10">
        <f>IFERROR((Indata!H139*Modellvärden!H$7)+Modellvärden!H$6,"")</f>
        <v>31.756</v>
      </c>
      <c r="I139" s="10">
        <f>IFERROR((Indata!I139*Modellvärden!I$7)+Modellvärden!I$6,"")</f>
        <v>33.776400000000002</v>
      </c>
      <c r="J139" s="10">
        <f>IFERROR((Indata!J139*Modellvärden!J$7)+Modellvärden!J$6,"")</f>
        <v>31.881599999999999</v>
      </c>
      <c r="K139" s="10">
        <f>IFERROR((Indata!K139*Modellvärden!K$7)+Modellvärden!K$6,"")</f>
        <v>34.435999999999993</v>
      </c>
      <c r="L139" s="10">
        <f>IFERROR((Indata!L139*Modellvärden!L$7)+Modellvärden!L$6,"")</f>
        <v>26.640800000000013</v>
      </c>
      <c r="M139" t="s">
        <v>171</v>
      </c>
      <c r="N139" s="47">
        <f>IF(K139="",(B139*Modellvärden!B$11)+(C139*Modellvärden!C$11)+(D139*Modellvärden!D$11)+(E139*Modellvärden!E$11)+(F139*Modellvärden!F$11)+(G139*Modellvärden!G$11), (B139*Modellvärden!B$4)+(C139*Modellvärden!C$4)+(D139*Modellvärden!D$4)+(E139*Modellvärden!E$4)+(F139*Modellvärden!F$4)+(G139*Modellvärden!G$4)+(H139*Modellvärden!H$4)+(I139*Modellvärden!I$4)+(J139*Modellvärden!J$4)+(K139*Modellvärden!K$4)+(L139*Modellvärden!L$4))</f>
        <v>30.52591889140513</v>
      </c>
      <c r="O139" s="47">
        <f>IF(K139="",(B139*Modellvärden!B$12)+(C139*Modellvärden!C$12)+(D139*Modellvärden!D$12)+(E139*Modellvärden!E$12)+(F139*Modellvärden!F$12)+(G139*Modellvärden!G$12),(B139*Modellvärden!B$5)+(C139*Modellvärden!C$5)+(D139*Modellvärden!D$5)+(E139*Modellvärden!E$5)+(F139*Modellvärden!F$5)+(G139*Modellvärden!G$5)+(H139*Modellvärden!H$5)+(I139*Modellvärden!I$5)+(J139*Modellvärden!J$5)
+(K139*Modellvärden!K$5)+(L139*Modellvärden!L$5))</f>
        <v>30.720825939481067</v>
      </c>
      <c r="P139" s="47">
        <f>(_xlfn.XLOOKUP(M139,Regressionsresultat!$B$53:$B$61,Modellvärden!$B$21:$B$29)*Modellvärden!$B$18)</f>
        <v>29.156866757766061</v>
      </c>
      <c r="Q139" s="47">
        <f t="shared" si="2"/>
        <v>30.134537196217423</v>
      </c>
      <c r="R139" s="47"/>
    </row>
    <row r="140" spans="1:18" ht="17.25">
      <c r="A140" s="9" t="s">
        <v>284</v>
      </c>
      <c r="B140" s="10">
        <f>IFERROR((Indata!B140*Modellvärden!B$7)+Modellvärden!B$6,"")</f>
        <v>31.149740000000005</v>
      </c>
      <c r="C140" s="10">
        <f>IFERROR((Indata!C140*Modellvärden!C$7)+Modellvärden!C$6,"")</f>
        <v>32.213024300000001</v>
      </c>
      <c r="D140" s="10">
        <f>IFERROR((Indata!D140*Modellvärden!D$7)+Modellvärden!D$6,"")</f>
        <v>27.205300000000001</v>
      </c>
      <c r="E140" s="10">
        <f>IFERROR((Indata!E140*Modellvärden!E$7)+Modellvärden!E$6,"")</f>
        <v>29.444690999999999</v>
      </c>
      <c r="F140" s="10">
        <f>IFERROR((Indata!F140*Modellvärden!F$7)+Modellvärden!F$6,"")</f>
        <v>27.077176423735565</v>
      </c>
      <c r="G140" s="10">
        <f>IFERROR((Indata!G140*Modellvärden!G$7)+Modellvärden!G$6,"")</f>
        <v>29.9434</v>
      </c>
      <c r="H140" s="10" t="str">
        <f>IFERROR((Indata!H140*Modellvärden!H$7)+Modellvärden!H$6,"")</f>
        <v/>
      </c>
      <c r="I140" s="10" t="str">
        <f>IFERROR((Indata!I140*Modellvärden!I$7)+Modellvärden!I$6,"")</f>
        <v/>
      </c>
      <c r="J140" s="10" t="str">
        <f>IFERROR((Indata!J140*Modellvärden!J$7)+Modellvärden!J$6,"")</f>
        <v/>
      </c>
      <c r="K140" s="10" t="str">
        <f>IFERROR((Indata!K140*Modellvärden!K$7)+Modellvärden!K$6,"")</f>
        <v/>
      </c>
      <c r="L140" s="10" t="str">
        <f>IFERROR((Indata!L140*Modellvärden!L$7)+Modellvärden!L$6,"")</f>
        <v/>
      </c>
      <c r="M140" t="s">
        <v>104</v>
      </c>
      <c r="N140" s="47">
        <f>IF(K140="",(B140*Modellvärden!B$11)+(C140*Modellvärden!C$11)+(D140*Modellvärden!D$11)+(E140*Modellvärden!E$11)+(F140*Modellvärden!F$11)+(G140*Modellvärden!G$11), (B140*Modellvärden!B$4)+(C140*Modellvärden!C$4)+(D140*Modellvärden!D$4)+(E140*Modellvärden!E$4)+(F140*Modellvärden!F$4)+(G140*Modellvärden!G$4)+(H140*Modellvärden!H$4)+(I140*Modellvärden!I$4)+(J140*Modellvärden!J$4)+(K140*Modellvärden!K$4)+(L140*Modellvärden!L$4))</f>
        <v>29.71956962365428</v>
      </c>
      <c r="O140" s="47">
        <f>IF(K140="",(B140*Modellvärden!B$12)+(C140*Modellvärden!C$12)+(D140*Modellvärden!D$12)+(E140*Modellvärden!E$12)+(F140*Modellvärden!F$12)+(G140*Modellvärden!G$12),(B140*Modellvärden!B$5)+(C140*Modellvärden!C$5)+(D140*Modellvärden!D$5)+(E140*Modellvärden!E$5)+(F140*Modellvärden!F$5)+(G140*Modellvärden!G$5)+(H140*Modellvärden!H$5)+(I140*Modellvärden!I$5)+(J140*Modellvärden!J$5)
+(K140*Modellvärden!K$5)+(L140*Modellvärden!L$5))</f>
        <v>29.987835727663981</v>
      </c>
      <c r="P140" s="47">
        <f>(_xlfn.XLOOKUP(M140,Regressionsresultat!$B$53:$B$61,Modellvärden!$B$21:$B$29)*Modellvärden!$B$18)</f>
        <v>23.722217719568764</v>
      </c>
      <c r="Q140" s="47">
        <f t="shared" si="2"/>
        <v>27.809874356962339</v>
      </c>
      <c r="R140" s="47"/>
    </row>
    <row r="141" spans="1:18" ht="17.25">
      <c r="A141" s="9" t="s">
        <v>200</v>
      </c>
      <c r="B141" s="10">
        <f>IFERROR((Indata!B141*Modellvärden!B$7)+Modellvärden!B$6,"")</f>
        <v>31.788510500000005</v>
      </c>
      <c r="C141" s="10">
        <f>IFERROR((Indata!C141*Modellvärden!C$7)+Modellvärden!C$6,"")</f>
        <v>30.031392199999999</v>
      </c>
      <c r="D141" s="10">
        <f>IFERROR((Indata!D141*Modellvärden!D$7)+Modellvärden!D$6,"")</f>
        <v>27.080000000000002</v>
      </c>
      <c r="E141" s="10">
        <f>IFERROR((Indata!E141*Modellvärden!E$7)+Modellvärden!E$6,"")</f>
        <v>29.372387999999997</v>
      </c>
      <c r="F141" s="10">
        <f>IFERROR((Indata!F141*Modellvärden!F$7)+Modellvärden!F$6,"")</f>
        <v>38.115490196078433</v>
      </c>
      <c r="G141" s="10">
        <f>IFERROR((Indata!G141*Modellvärden!G$7)+Modellvärden!G$6,"")</f>
        <v>29.264800000000001</v>
      </c>
      <c r="H141" s="10">
        <f>IFERROR((Indata!H141*Modellvärden!H$7)+Modellvärden!H$6,"")</f>
        <v>34.877200000000002</v>
      </c>
      <c r="I141" s="10">
        <f>IFERROR((Indata!I141*Modellvärden!I$7)+Modellvärden!I$6,"")</f>
        <v>33.876300000000001</v>
      </c>
      <c r="J141" s="10">
        <f>IFERROR((Indata!J141*Modellvärden!J$7)+Modellvärden!J$6,"")</f>
        <v>32.525600000000004</v>
      </c>
      <c r="K141" s="10">
        <f>IFERROR((Indata!K141*Modellvärden!K$7)+Modellvärden!K$6,"")</f>
        <v>31.627999999999993</v>
      </c>
      <c r="L141" s="10">
        <f>IFERROR((Indata!L141*Modellvärden!L$7)+Modellvärden!L$6,"")</f>
        <v>42.455449999999985</v>
      </c>
      <c r="M141" t="s">
        <v>195</v>
      </c>
      <c r="N141" s="47">
        <f>IF(K141="",(B141*Modellvärden!B$11)+(C141*Modellvärden!C$11)+(D141*Modellvärden!D$11)+(E141*Modellvärden!E$11)+(F141*Modellvärden!F$11)+(G141*Modellvärden!G$11), (B141*Modellvärden!B$4)+(C141*Modellvärden!C$4)+(D141*Modellvärden!D$4)+(E141*Modellvärden!E$4)+(F141*Modellvärden!F$4)+(G141*Modellvärden!G$4)+(H141*Modellvärden!H$4)+(I141*Modellvärden!I$4)+(J141*Modellvärden!J$4)+(K141*Modellvärden!K$4)+(L141*Modellvärden!L$4))</f>
        <v>32.908256982352583</v>
      </c>
      <c r="O141" s="47">
        <f>IF(K141="",(B141*Modellvärden!B$12)+(C141*Modellvärden!C$12)+(D141*Modellvärden!D$12)+(E141*Modellvärden!E$12)+(F141*Modellvärden!F$12)+(G141*Modellvärden!G$12),(B141*Modellvärden!B$5)+(C141*Modellvärden!C$5)+(D141*Modellvärden!D$5)+(E141*Modellvärden!E$5)+(F141*Modellvärden!F$5)+(G141*Modellvärden!G$5)+(H141*Modellvärden!H$5)+(I141*Modellvärden!I$5)+(J141*Modellvärden!J$5)
+(K141*Modellvärden!K$5)+(L141*Modellvärden!L$5))</f>
        <v>32.960828049421167</v>
      </c>
      <c r="P141" s="47">
        <f>(_xlfn.XLOOKUP(M141,Regressionsresultat!$B$53:$B$61,Modellvärden!$B$21:$B$29)*Modellvärden!$B$18)</f>
        <v>33.151530705965484</v>
      </c>
      <c r="Q141" s="47">
        <f t="shared" si="2"/>
        <v>33.006871912579747</v>
      </c>
      <c r="R141" s="47"/>
    </row>
    <row r="142" spans="1:18" ht="17.25">
      <c r="A142" s="9" t="s">
        <v>318</v>
      </c>
      <c r="B142" s="10">
        <f>IFERROR((Indata!B142*Modellvärden!B$7)+Modellvärden!B$6,"")</f>
        <v>31.793718500000004</v>
      </c>
      <c r="C142" s="10">
        <f>IFERROR((Indata!C142*Modellvärden!C$7)+Modellvärden!C$6,"")</f>
        <v>29.953102099999999</v>
      </c>
      <c r="D142" s="10">
        <f>IFERROR((Indata!D142*Modellvärden!D$7)+Modellvärden!D$6,"")</f>
        <v>27.066000000000003</v>
      </c>
      <c r="E142" s="10">
        <f>IFERROR((Indata!E142*Modellvärden!E$7)+Modellvärden!E$6,"")</f>
        <v>29.003943</v>
      </c>
      <c r="F142" s="10">
        <f>IFERROR((Indata!F142*Modellvärden!F$7)+Modellvärden!F$6,"")</f>
        <v>29.801432009626957</v>
      </c>
      <c r="G142" s="10">
        <f>IFERROR((Indata!G142*Modellvärden!G$7)+Modellvärden!G$6,"")</f>
        <v>27.1768</v>
      </c>
      <c r="H142" s="10" t="str">
        <f>IFERROR((Indata!H142*Modellvärden!H$7)+Modellvärden!H$6,"")</f>
        <v/>
      </c>
      <c r="I142" s="10" t="str">
        <f>IFERROR((Indata!I142*Modellvärden!I$7)+Modellvärden!I$6,"")</f>
        <v/>
      </c>
      <c r="J142" s="10" t="str">
        <f>IFERROR((Indata!J142*Modellvärden!J$7)+Modellvärden!J$6,"")</f>
        <v/>
      </c>
      <c r="K142" s="10" t="str">
        <f>IFERROR((Indata!K142*Modellvärden!K$7)+Modellvärden!K$6,"")</f>
        <v/>
      </c>
      <c r="L142" s="10" t="str">
        <f>IFERROR((Indata!L142*Modellvärden!L$7)+Modellvärden!L$6,"")</f>
        <v/>
      </c>
      <c r="M142" t="s">
        <v>195</v>
      </c>
      <c r="N142" s="47">
        <f>IF(K142="",(B142*Modellvärden!B$11)+(C142*Modellvärden!C$11)+(D142*Modellvärden!D$11)+(E142*Modellvärden!E$11)+(F142*Modellvärden!F$11)+(G142*Modellvärden!G$11), (B142*Modellvärden!B$4)+(C142*Modellvärden!C$4)+(D142*Modellvärden!D$4)+(E142*Modellvärden!E$4)+(F142*Modellvärden!F$4)+(G142*Modellvärden!G$4)+(H142*Modellvärden!H$4)+(I142*Modellvärden!I$4)+(J142*Modellvärden!J$4)+(K142*Modellvärden!K$4)+(L142*Modellvärden!L$4))</f>
        <v>29.147948154845025</v>
      </c>
      <c r="O142" s="47">
        <f>IF(K142="",(B142*Modellvärden!B$12)+(C142*Modellvärden!C$12)+(D142*Modellvärden!D$12)+(E142*Modellvärden!E$12)+(F142*Modellvärden!F$12)+(G142*Modellvärden!G$12),(B142*Modellvärden!B$5)+(C142*Modellvärden!C$5)+(D142*Modellvärden!D$5)+(E142*Modellvärden!E$5)+(F142*Modellvärden!F$5)+(G142*Modellvärden!G$5)+(H142*Modellvärden!H$5)+(I142*Modellvärden!I$5)+(J142*Modellvärden!J$5)
+(K142*Modellvärden!K$5)+(L142*Modellvärden!L$5))</f>
        <v>29.171073373811975</v>
      </c>
      <c r="P142" s="47">
        <f>(_xlfn.XLOOKUP(M142,Regressionsresultat!$B$53:$B$61,Modellvärden!$B$21:$B$29)*Modellvärden!$B$18)</f>
        <v>33.151530705965484</v>
      </c>
      <c r="Q142" s="47">
        <f t="shared" si="2"/>
        <v>30.490184078207495</v>
      </c>
      <c r="R142" s="47"/>
    </row>
    <row r="143" spans="1:18" ht="17.25">
      <c r="A143" s="9" t="s">
        <v>112</v>
      </c>
      <c r="B143" s="10">
        <f>IFERROR((Indata!B143*Modellvärden!B$7)+Modellvärden!B$6,"")</f>
        <v>31.742274000000002</v>
      </c>
      <c r="C143" s="10">
        <f>IFERROR((Indata!C143*Modellvärden!C$7)+Modellvärden!C$6,"")</f>
        <v>31.618435699999999</v>
      </c>
      <c r="D143" s="10">
        <f>IFERROR((Indata!D143*Modellvärden!D$7)+Modellvärden!D$6,"")</f>
        <v>27.3019</v>
      </c>
      <c r="E143" s="10">
        <f>IFERROR((Indata!E143*Modellvärden!E$7)+Modellvärden!E$6,"")</f>
        <v>30.138383999999999</v>
      </c>
      <c r="F143" s="10">
        <f>IFERROR((Indata!F143*Modellvärden!F$7)+Modellvärden!F$6,"")</f>
        <v>32.04703907462266</v>
      </c>
      <c r="G143" s="10">
        <f>IFERROR((Indata!G143*Modellvärden!G$7)+Modellvärden!G$6,"")</f>
        <v>23.627199999999998</v>
      </c>
      <c r="H143" s="10">
        <f>IFERROR((Indata!H143*Modellvärden!H$7)+Modellvärden!H$6,"")</f>
        <v>31.021599999999999</v>
      </c>
      <c r="I143" s="10">
        <f>IFERROR((Indata!I143*Modellvärden!I$7)+Modellvärden!I$6,"")</f>
        <v>29.380800000000001</v>
      </c>
      <c r="J143" s="10">
        <f>IFERROR((Indata!J143*Modellvärden!J$7)+Modellvärden!J$6,"")</f>
        <v>40.575600000000001</v>
      </c>
      <c r="K143" s="10">
        <f>IFERROR((Indata!K143*Modellvärden!K$7)+Modellvärden!K$6,"")</f>
        <v>31.159999999999989</v>
      </c>
      <c r="L143" s="10">
        <f>IFERROR((Indata!L143*Modellvärden!L$7)+Modellvärden!L$6,"")</f>
        <v>30.174800000000005</v>
      </c>
      <c r="M143" t="s">
        <v>104</v>
      </c>
      <c r="N143" s="47">
        <f>IF(K143="",(B143*Modellvärden!B$11)+(C143*Modellvärden!C$11)+(D143*Modellvärden!D$11)+(E143*Modellvärden!E$11)+(F143*Modellvärden!F$11)+(G143*Modellvärden!G$11), (B143*Modellvärden!B$4)+(C143*Modellvärden!C$4)+(D143*Modellvärden!D$4)+(E143*Modellvärden!E$4)+(F143*Modellvärden!F$4)+(G143*Modellvärden!G$4)+(H143*Modellvärden!H$4)+(I143*Modellvärden!I$4)+(J143*Modellvärden!J$4)+(K143*Modellvärden!K$4)+(L143*Modellvärden!L$4))</f>
        <v>31.001760400072861</v>
      </c>
      <c r="O143" s="47">
        <f>IF(K143="",(B143*Modellvärden!B$12)+(C143*Modellvärden!C$12)+(D143*Modellvärden!D$12)+(E143*Modellvärden!E$12)+(F143*Modellvärden!F$12)+(G143*Modellvärden!G$12),(B143*Modellvärden!B$5)+(C143*Modellvärden!C$5)+(D143*Modellvärden!D$5)+(E143*Modellvärden!E$5)+(F143*Modellvärden!F$5)+(G143*Modellvärden!G$5)+(H143*Modellvärden!H$5)+(I143*Modellvärden!I$5)+(J143*Modellvärden!J$5)
+(K143*Modellvärden!K$5)+(L143*Modellvärden!L$5))</f>
        <v>31.207224727424457</v>
      </c>
      <c r="P143" s="47">
        <f>(_xlfn.XLOOKUP(M143,Regressionsresultat!$B$53:$B$61,Modellvärden!$B$21:$B$29)*Modellvärden!$B$18)</f>
        <v>23.722217719568764</v>
      </c>
      <c r="Q143" s="47">
        <f t="shared" si="2"/>
        <v>28.643734282355357</v>
      </c>
      <c r="R143" s="47"/>
    </row>
    <row r="144" spans="1:18" ht="17.25">
      <c r="A144" s="9" t="s">
        <v>263</v>
      </c>
      <c r="B144" s="10">
        <f>IFERROR((Indata!B144*Modellvärden!B$7)+Modellvärden!B$6,"")</f>
        <v>28.230671500000003</v>
      </c>
      <c r="C144" s="10">
        <f>IFERROR((Indata!C144*Modellvärden!C$7)+Modellvärden!C$6,"")</f>
        <v>30.942869299999998</v>
      </c>
      <c r="D144" s="10">
        <f>IFERROR((Indata!D144*Modellvärden!D$7)+Modellvärden!D$6,"")</f>
        <v>26.991100000000003</v>
      </c>
      <c r="E144" s="10">
        <f>IFERROR((Indata!E144*Modellvärden!E$7)+Modellvärden!E$6,"")</f>
        <v>29.481650999999999</v>
      </c>
      <c r="F144" s="10">
        <f>IFERROR((Indata!F144*Modellvärden!F$7)+Modellvärden!F$6,"")</f>
        <v>35.171006378454997</v>
      </c>
      <c r="G144" s="10">
        <f>IFERROR((Indata!G144*Modellvärden!G$7)+Modellvärden!G$6,"")</f>
        <v>27.385599999999997</v>
      </c>
      <c r="H144" s="10">
        <f>IFERROR((Indata!H144*Modellvärden!H$7)+Modellvärden!H$6,"")</f>
        <v>27.777999999999999</v>
      </c>
      <c r="I144" s="10">
        <f>IFERROR((Indata!I144*Modellvärden!I$7)+Modellvärden!I$6,"")</f>
        <v>26.983200000000004</v>
      </c>
      <c r="J144" s="10">
        <f>IFERROR((Indata!J144*Modellvärden!J$7)+Modellvärden!J$6,"")</f>
        <v>26.0212</v>
      </c>
      <c r="K144" s="10">
        <f>IFERROR((Indata!K144*Modellvärden!K$7)+Modellvärden!K$6,"")</f>
        <v>28.871999999999986</v>
      </c>
      <c r="L144" s="10">
        <f>IFERROR((Indata!L144*Modellvärden!L$7)+Modellvärden!L$6,"")</f>
        <v>24.343699999999984</v>
      </c>
      <c r="M144" t="s">
        <v>253</v>
      </c>
      <c r="N144" s="47">
        <f>IF(K144="",(B144*Modellvärden!B$11)+(C144*Modellvärden!C$11)+(D144*Modellvärden!D$11)+(E144*Modellvärden!E$11)+(F144*Modellvärden!F$11)+(G144*Modellvärden!G$11), (B144*Modellvärden!B$4)+(C144*Modellvärden!C$4)+(D144*Modellvärden!D$4)+(E144*Modellvärden!E$4)+(F144*Modellvärden!F$4)+(G144*Modellvärden!G$4)+(H144*Modellvärden!H$4)+(I144*Modellvärden!I$4)+(J144*Modellvärden!J$4)+(K144*Modellvärden!K$4)+(L144*Modellvärden!L$4))</f>
        <v>28.30750369773833</v>
      </c>
      <c r="O144" s="47">
        <f>IF(K144="",(B144*Modellvärden!B$12)+(C144*Modellvärden!C$12)+(D144*Modellvärden!D$12)+(E144*Modellvärden!E$12)+(F144*Modellvärden!F$12)+(G144*Modellvärden!G$12),(B144*Modellvärden!B$5)+(C144*Modellvärden!C$5)+(D144*Modellvärden!D$5)+(E144*Modellvärden!E$5)+(F144*Modellvärden!F$5)+(G144*Modellvärden!G$5)+(H144*Modellvärden!H$5)+(I144*Modellvärden!I$5)+(J144*Modellvärden!J$5)
+(K144*Modellvärden!K$5)+(L144*Modellvärden!L$5))</f>
        <v>28.25602553759261</v>
      </c>
      <c r="P144" s="47">
        <f>(_xlfn.XLOOKUP(M144,Regressionsresultat!$B$53:$B$61,Modellvärden!$B$21:$B$29)*Modellvärden!$B$18)</f>
        <v>32.168195415945611</v>
      </c>
      <c r="Q144" s="47">
        <f t="shared" si="2"/>
        <v>29.577241550425516</v>
      </c>
      <c r="R144" s="47"/>
    </row>
    <row r="145" spans="1:18" ht="17.25">
      <c r="A145" s="9" t="s">
        <v>156</v>
      </c>
      <c r="B145" s="10">
        <f>IFERROR((Indata!B145*Modellvärden!B$7)+Modellvärden!B$6,"")</f>
        <v>31.066334500000004</v>
      </c>
      <c r="C145" s="10">
        <f>IFERROR((Indata!C145*Modellvärden!C$7)+Modellvärden!C$6,"")</f>
        <v>32.941217600000002</v>
      </c>
      <c r="D145" s="10">
        <f>IFERROR((Indata!D145*Modellvärden!D$7)+Modellvärden!D$6,"")</f>
        <v>27.250800000000002</v>
      </c>
      <c r="E145" s="10">
        <f>IFERROR((Indata!E145*Modellvärden!E$7)+Modellvärden!E$6,"")</f>
        <v>29.513066999999999</v>
      </c>
      <c r="F145" s="10">
        <f>IFERROR((Indata!F145*Modellvärden!F$7)+Modellvärden!F$6,"")</f>
        <v>28.501066997518613</v>
      </c>
      <c r="G145" s="10">
        <f>IFERROR((Indata!G145*Modellvärden!G$7)+Modellvärden!G$6,"")</f>
        <v>28.742799999999999</v>
      </c>
      <c r="H145" s="10">
        <f>IFERROR((Indata!H145*Modellvärden!H$7)+Modellvärden!H$6,"")</f>
        <v>36.040000000000006</v>
      </c>
      <c r="I145" s="10">
        <f>IFERROR((Indata!I145*Modellvärden!I$7)+Modellvärden!I$6,"")</f>
        <v>44.232600000000005</v>
      </c>
      <c r="J145" s="10">
        <f>IFERROR((Indata!J145*Modellvärden!J$7)+Modellvärden!J$6,"")</f>
        <v>37.580999999999996</v>
      </c>
      <c r="K145" s="10">
        <f>IFERROR((Indata!K145*Modellvärden!K$7)+Modellvärden!K$6,"")</f>
        <v>34.825999999999993</v>
      </c>
      <c r="L145" s="10">
        <f>IFERROR((Indata!L145*Modellvärden!L$7)+Modellvärden!L$6,"")</f>
        <v>30.79325</v>
      </c>
      <c r="M145" t="s">
        <v>155</v>
      </c>
      <c r="N145" s="47">
        <f>IF(K145="",(B145*Modellvärden!B$11)+(C145*Modellvärden!C$11)+(D145*Modellvärden!D$11)+(E145*Modellvärden!E$11)+(F145*Modellvärden!F$11)+(G145*Modellvärden!G$11), (B145*Modellvärden!B$4)+(C145*Modellvärden!C$4)+(D145*Modellvärden!D$4)+(E145*Modellvärden!E$4)+(F145*Modellvärden!F$4)+(G145*Modellvärden!G$4)+(H145*Modellvärden!H$4)+(I145*Modellvärden!I$4)+(J145*Modellvärden!J$4)+(K145*Modellvärden!K$4)+(L145*Modellvärden!L$4))</f>
        <v>33.363288377190372</v>
      </c>
      <c r="O145" s="47">
        <f>IF(K145="",(B145*Modellvärden!B$12)+(C145*Modellvärden!C$12)+(D145*Modellvärden!D$12)+(E145*Modellvärden!E$12)+(F145*Modellvärden!F$12)+(G145*Modellvärden!G$12),(B145*Modellvärden!B$5)+(C145*Modellvärden!C$5)+(D145*Modellvärden!D$5)+(E145*Modellvärden!E$5)+(F145*Modellvärden!F$5)+(G145*Modellvärden!G$5)+(H145*Modellvärden!H$5)+(I145*Modellvärden!I$5)+(J145*Modellvärden!J$5)
+(K145*Modellvärden!K$5)+(L145*Modellvärden!L$5))</f>
        <v>33.83683381776391</v>
      </c>
      <c r="P145" s="47">
        <f>(_xlfn.XLOOKUP(M145,Regressionsresultat!$B$53:$B$61,Modellvärden!$B$21:$B$29)*Modellvärden!$B$18)</f>
        <v>32.997385452191033</v>
      </c>
      <c r="Q145" s="47">
        <f t="shared" si="2"/>
        <v>33.399169215715098</v>
      </c>
      <c r="R145" s="47"/>
    </row>
    <row r="146" spans="1:18" ht="17.25">
      <c r="A146" s="9" t="s">
        <v>114</v>
      </c>
      <c r="B146" s="10">
        <f>IFERROR((Indata!B146*Modellvärden!B$7)+Modellvärden!B$6,"")</f>
        <v>32.279814000000002</v>
      </c>
      <c r="C146" s="10">
        <f>IFERROR((Indata!C146*Modellvärden!C$7)+Modellvärden!C$6,"")</f>
        <v>29.803024399999998</v>
      </c>
      <c r="D146" s="10">
        <f>IFERROR((Indata!D146*Modellvärden!D$7)+Modellvärden!D$6,"")</f>
        <v>27.1997</v>
      </c>
      <c r="E146" s="10">
        <f>IFERROR((Indata!E146*Modellvärden!E$7)+Modellvärden!E$6,"")</f>
        <v>29.065157999999997</v>
      </c>
      <c r="F146" s="10">
        <f>IFERROR((Indata!F146*Modellvärden!F$7)+Modellvärden!F$6,"")</f>
        <v>27.774923928077456</v>
      </c>
      <c r="G146" s="10">
        <f>IFERROR((Indata!G146*Modellvärden!G$7)+Modellvärden!G$6,"")</f>
        <v>26.654800000000002</v>
      </c>
      <c r="H146" s="10">
        <f>IFERROR((Indata!H146*Modellvärden!H$7)+Modellvärden!H$6,"")</f>
        <v>28.573599999999999</v>
      </c>
      <c r="I146" s="10">
        <f>IFERROR((Indata!I146*Modellvärden!I$7)+Modellvärden!I$6,"")</f>
        <v>36.507000000000005</v>
      </c>
      <c r="J146" s="10">
        <f>IFERROR((Indata!J146*Modellvärden!J$7)+Modellvärden!J$6,"")</f>
        <v>23.252000000000002</v>
      </c>
      <c r="K146" s="10">
        <f>IFERROR((Indata!K146*Modellvärden!K$7)+Modellvärden!K$6,"")</f>
        <v>41.455999999999989</v>
      </c>
      <c r="L146" s="10">
        <f>IFERROR((Indata!L146*Modellvärden!L$7)+Modellvärden!L$6,"")</f>
        <v>25.403900000000021</v>
      </c>
      <c r="M146" t="s">
        <v>104</v>
      </c>
      <c r="N146" s="47">
        <f>IF(K146="",(B146*Modellvärden!B$11)+(C146*Modellvärden!C$11)+(D146*Modellvärden!D$11)+(E146*Modellvärden!E$11)+(F146*Modellvärden!F$11)+(G146*Modellvärden!G$11), (B146*Modellvärden!B$4)+(C146*Modellvärden!C$4)+(D146*Modellvärden!D$4)+(E146*Modellvärden!E$4)+(F146*Modellvärden!F$4)+(G146*Modellvärden!G$4)+(H146*Modellvärden!H$4)+(I146*Modellvärden!I$4)+(J146*Modellvärden!J$4)+(K146*Modellvärden!K$4)+(L146*Modellvärden!L$4))</f>
        <v>29.920846672458147</v>
      </c>
      <c r="O146" s="47">
        <f>IF(K146="",(B146*Modellvärden!B$12)+(C146*Modellvärden!C$12)+(D146*Modellvärden!D$12)+(E146*Modellvärden!E$12)+(F146*Modellvärden!F$12)+(G146*Modellvärden!G$12),(B146*Modellvärden!B$5)+(C146*Modellvärden!C$5)+(D146*Modellvärden!D$5)+(E146*Modellvärden!E$5)+(F146*Modellvärden!F$5)+(G146*Modellvärden!G$5)+(H146*Modellvärden!H$5)+(I146*Modellvärden!I$5)+(J146*Modellvärden!J$5)
+(K146*Modellvärden!K$5)+(L146*Modellvärden!L$5))</f>
        <v>29.993929127517056</v>
      </c>
      <c r="P146" s="47">
        <f>(_xlfn.XLOOKUP(M146,Regressionsresultat!$B$53:$B$61,Modellvärden!$B$21:$B$29)*Modellvärden!$B$18)</f>
        <v>23.722217719568764</v>
      </c>
      <c r="Q146" s="47">
        <f t="shared" si="2"/>
        <v>27.878997839847987</v>
      </c>
      <c r="R146" s="47"/>
    </row>
    <row r="147" spans="1:18" ht="17.25">
      <c r="A147" s="9" t="s">
        <v>315</v>
      </c>
      <c r="B147" s="10">
        <f>IFERROR((Indata!B147*Modellvärden!B$7)+Modellvärden!B$6,"")</f>
        <v>31.607315500000002</v>
      </c>
      <c r="C147" s="10">
        <f>IFERROR((Indata!C147*Modellvärden!C$7)+Modellvärden!C$6,"")</f>
        <v>30.067112599999998</v>
      </c>
      <c r="D147" s="10">
        <f>IFERROR((Indata!D147*Modellvärden!D$7)+Modellvärden!D$6,"")</f>
        <v>27.056900000000002</v>
      </c>
      <c r="E147" s="10">
        <f>IFERROR((Indata!E147*Modellvärden!E$7)+Modellvärden!E$6,"")</f>
        <v>29.177885999999997</v>
      </c>
      <c r="F147" s="10">
        <f>IFERROR((Indata!F147*Modellvärden!F$7)+Modellvärden!F$6,"")</f>
        <v>28.623419637522407</v>
      </c>
      <c r="G147" s="10">
        <f>IFERROR((Indata!G147*Modellvärden!G$7)+Modellvärden!G$6,"")</f>
        <v>33.127600000000001</v>
      </c>
      <c r="H147" s="10" t="str">
        <f>IFERROR((Indata!H147*Modellvärden!H$7)+Modellvärden!H$6,"")</f>
        <v/>
      </c>
      <c r="I147" s="10" t="str">
        <f>IFERROR((Indata!I147*Modellvärden!I$7)+Modellvärden!I$6,"")</f>
        <v/>
      </c>
      <c r="J147" s="10" t="str">
        <f>IFERROR((Indata!J147*Modellvärden!J$7)+Modellvärden!J$6,"")</f>
        <v/>
      </c>
      <c r="K147" s="10" t="str">
        <f>IFERROR((Indata!K147*Modellvärden!K$7)+Modellvärden!K$6,"")</f>
        <v/>
      </c>
      <c r="L147" s="10" t="str">
        <f>IFERROR((Indata!L147*Modellvärden!L$7)+Modellvärden!L$6,"")</f>
        <v/>
      </c>
      <c r="M147" t="s">
        <v>195</v>
      </c>
      <c r="N147" s="47">
        <f>IF(K147="",(B147*Modellvärden!B$11)+(C147*Modellvärden!C$11)+(D147*Modellvärden!D$11)+(E147*Modellvärden!E$11)+(F147*Modellvärden!F$11)+(G147*Modellvärden!G$11), (B147*Modellvärden!B$4)+(C147*Modellvärden!C$4)+(D147*Modellvärden!D$4)+(E147*Modellvärden!E$4)+(F147*Modellvärden!F$4)+(G147*Modellvärden!G$4)+(H147*Modellvärden!H$4)+(I147*Modellvärden!I$4)+(J147*Modellvärden!J$4)+(K147*Modellvärden!K$4)+(L147*Modellvärden!L$4))</f>
        <v>29.931110875245217</v>
      </c>
      <c r="O147" s="47">
        <f>IF(K147="",(B147*Modellvärden!B$12)+(C147*Modellvärden!C$12)+(D147*Modellvärden!D$12)+(E147*Modellvärden!E$12)+(F147*Modellvärden!F$12)+(G147*Modellvärden!G$12),(B147*Modellvärden!B$5)+(C147*Modellvärden!C$5)+(D147*Modellvärden!D$5)+(E147*Modellvärden!E$5)+(F147*Modellvärden!F$5)+(G147*Modellvärden!G$5)+(H147*Modellvärden!H$5)+(I147*Modellvärden!I$5)+(J147*Modellvärden!J$5)
+(K147*Modellvärden!K$5)+(L147*Modellvärden!L$5))</f>
        <v>29.785004412803815</v>
      </c>
      <c r="P147" s="47">
        <f>(_xlfn.XLOOKUP(M147,Regressionsresultat!$B$53:$B$61,Modellvärden!$B$21:$B$29)*Modellvärden!$B$18)</f>
        <v>33.151530705965484</v>
      </c>
      <c r="Q147" s="47">
        <f t="shared" si="2"/>
        <v>30.955881998004838</v>
      </c>
      <c r="R147" s="47"/>
    </row>
    <row r="148" spans="1:18" ht="17.25">
      <c r="A148" s="9" t="s">
        <v>295</v>
      </c>
      <c r="B148" s="10">
        <f>IFERROR((Indata!B148*Modellvärden!B$7)+Modellvärden!B$6,"")</f>
        <v>32.370551000000006</v>
      </c>
      <c r="C148" s="10">
        <f>IFERROR((Indata!C148*Modellvärden!C$7)+Modellvärden!C$6,"")</f>
        <v>29.470876699999998</v>
      </c>
      <c r="D148" s="10">
        <f>IFERROR((Indata!D148*Modellvärden!D$7)+Modellvärden!D$6,"")</f>
        <v>27.122</v>
      </c>
      <c r="E148" s="10">
        <f>IFERROR((Indata!E148*Modellvärden!E$7)+Modellvärden!E$6,"")</f>
        <v>28.947347999999998</v>
      </c>
      <c r="F148" s="10">
        <f>IFERROR((Indata!F148*Modellvärden!F$7)+Modellvärden!F$6,"")</f>
        <v>33.578966391883327</v>
      </c>
      <c r="G148" s="10">
        <f>IFERROR((Indata!G148*Modellvärden!G$7)+Modellvärden!G$6,"")</f>
        <v>26.602599999999999</v>
      </c>
      <c r="H148" s="10" t="str">
        <f>IFERROR((Indata!H148*Modellvärden!H$7)+Modellvärden!H$6,"")</f>
        <v/>
      </c>
      <c r="I148" s="10" t="str">
        <f>IFERROR((Indata!I148*Modellvärden!I$7)+Modellvärden!I$6,"")</f>
        <v/>
      </c>
      <c r="J148" s="10" t="str">
        <f>IFERROR((Indata!J148*Modellvärden!J$7)+Modellvärden!J$6,"")</f>
        <v/>
      </c>
      <c r="K148" s="10" t="str">
        <f>IFERROR((Indata!K148*Modellvärden!K$7)+Modellvärden!K$6,"")</f>
        <v/>
      </c>
      <c r="L148" s="10" t="str">
        <f>IFERROR((Indata!L148*Modellvärden!L$7)+Modellvärden!L$6,"")</f>
        <v/>
      </c>
      <c r="M148" t="s">
        <v>155</v>
      </c>
      <c r="N148" s="47">
        <f>IF(K148="",(B148*Modellvärden!B$11)+(C148*Modellvärden!C$11)+(D148*Modellvärden!D$11)+(E148*Modellvärden!E$11)+(F148*Modellvärden!F$11)+(G148*Modellvärden!G$11), (B148*Modellvärden!B$4)+(C148*Modellvärden!C$4)+(D148*Modellvärden!D$4)+(E148*Modellvärden!E$4)+(F148*Modellvärden!F$4)+(G148*Modellvärden!G$4)+(H148*Modellvärden!H$4)+(I148*Modellvärden!I$4)+(J148*Modellvärden!J$4)+(K148*Modellvärden!K$4)+(L148*Modellvärden!L$4))</f>
        <v>29.575874673928627</v>
      </c>
      <c r="O148" s="47">
        <f>IF(K148="",(B148*Modellvärden!B$12)+(C148*Modellvärden!C$12)+(D148*Modellvärden!D$12)+(E148*Modellvärden!E$12)+(F148*Modellvärden!F$12)+(G148*Modellvärden!G$12),(B148*Modellvärden!B$5)+(C148*Modellvärden!C$5)+(D148*Modellvärden!D$5)+(E148*Modellvärden!E$5)+(F148*Modellvärden!F$5)+(G148*Modellvärden!G$5)+(H148*Modellvärden!H$5)+(I148*Modellvärden!I$5)+(J148*Modellvärden!J$5)
+(K148*Modellvärden!K$5)+(L148*Modellvärden!L$5))</f>
        <v>29.427659463713319</v>
      </c>
      <c r="P148" s="47">
        <f>(_xlfn.XLOOKUP(M148,Regressionsresultat!$B$53:$B$61,Modellvärden!$B$21:$B$29)*Modellvärden!$B$18)</f>
        <v>32.997385452191033</v>
      </c>
      <c r="Q148" s="47">
        <f t="shared" si="2"/>
        <v>30.666973196610996</v>
      </c>
      <c r="R148" s="47"/>
    </row>
    <row r="149" spans="1:18" ht="17.25">
      <c r="A149" s="9" t="s">
        <v>66</v>
      </c>
      <c r="B149" s="10">
        <f>IFERROR((Indata!B149*Modellvärden!B$7)+Modellvärden!B$6,"")</f>
        <v>32.363886000000001</v>
      </c>
      <c r="C149" s="10">
        <f>IFERROR((Indata!C149*Modellvärden!C$7)+Modellvärden!C$6,"")</f>
        <v>35.228450299999999</v>
      </c>
      <c r="D149" s="10">
        <f>IFERROR((Indata!D149*Modellvärden!D$7)+Modellvärden!D$6,"")</f>
        <v>30.296500000000002</v>
      </c>
      <c r="E149" s="10">
        <f>IFERROR((Indata!E149*Modellvärden!E$7)+Modellvärden!E$6,"")</f>
        <v>36.234242999999999</v>
      </c>
      <c r="F149" s="10">
        <f>IFERROR((Indata!F149*Modellvärden!F$7)+Modellvärden!F$6,"")</f>
        <v>36.55911351784998</v>
      </c>
      <c r="G149" s="10">
        <f>IFERROR((Indata!G149*Modellvärden!G$7)+Modellvärden!G$6,"")</f>
        <v>33.858400000000003</v>
      </c>
      <c r="H149" s="10">
        <f>IFERROR((Indata!H149*Modellvärden!H$7)+Modellvärden!H$6,"")</f>
        <v>27.410800000000002</v>
      </c>
      <c r="I149" s="10">
        <f>IFERROR((Indata!I149*Modellvärden!I$7)+Modellvärden!I$6,"")</f>
        <v>41.701800000000006</v>
      </c>
      <c r="J149" s="10">
        <f>IFERROR((Indata!J149*Modellvärden!J$7)+Modellvärden!J$6,"")</f>
        <v>37.870800000000003</v>
      </c>
      <c r="K149" s="10">
        <f>IFERROR((Indata!K149*Modellvärden!K$7)+Modellvärden!K$6,"")</f>
        <v>29.027999999999992</v>
      </c>
      <c r="L149" s="10">
        <f>IFERROR((Indata!L149*Modellvärden!L$7)+Modellvärden!L$6,"")</f>
        <v>30.704900000000009</v>
      </c>
      <c r="M149" t="s">
        <v>26</v>
      </c>
      <c r="N149" s="47">
        <f>IF(K149="",(B149*Modellvärden!B$11)+(C149*Modellvärden!C$11)+(D149*Modellvärden!D$11)+(E149*Modellvärden!E$11)+(F149*Modellvärden!F$11)+(G149*Modellvärden!G$11), (B149*Modellvärden!B$4)+(C149*Modellvärden!C$4)+(D149*Modellvärden!D$4)+(E149*Modellvärden!E$4)+(F149*Modellvärden!F$4)+(G149*Modellvärden!G$4)+(H149*Modellvärden!H$4)+(I149*Modellvärden!I$4)+(J149*Modellvärden!J$4)+(K149*Modellvärden!K$4)+(L149*Modellvärden!L$4))</f>
        <v>33.812865658696921</v>
      </c>
      <c r="O149" s="47">
        <f>IF(K149="",(B149*Modellvärden!B$12)+(C149*Modellvärden!C$12)+(D149*Modellvärden!D$12)+(E149*Modellvärden!E$12)+(F149*Modellvärden!F$12)+(G149*Modellvärden!G$12),(B149*Modellvärden!B$5)+(C149*Modellvärden!C$5)+(D149*Modellvärden!D$5)+(E149*Modellvärden!E$5)+(F149*Modellvärden!F$5)+(G149*Modellvärden!G$5)+(H149*Modellvärden!H$5)+(I149*Modellvärden!I$5)+(J149*Modellvärden!J$5)
+(K149*Modellvärden!K$5)+(L149*Modellvärden!L$5))</f>
        <v>33.883105261840683</v>
      </c>
      <c r="P149" s="47">
        <f>(_xlfn.XLOOKUP(M149,Regressionsresultat!$B$53:$B$61,Modellvärden!$B$21:$B$29)*Modellvärden!$B$18)</f>
        <v>29.352675018140246</v>
      </c>
      <c r="Q149" s="47">
        <f t="shared" si="2"/>
        <v>32.349548646225948</v>
      </c>
      <c r="R149" s="47"/>
    </row>
    <row r="150" spans="1:18" ht="17.25">
      <c r="A150" s="9" t="s">
        <v>312</v>
      </c>
      <c r="B150" s="10">
        <f>IFERROR((Indata!B150*Modellvärden!B$7)+Modellvärden!B$6,"")</f>
        <v>31.662046000000004</v>
      </c>
      <c r="C150" s="10">
        <f>IFERROR((Indata!C150*Modellvärden!C$7)+Modellvärden!C$6,"")</f>
        <v>30.301029199999999</v>
      </c>
      <c r="D150" s="10">
        <f>IFERROR((Indata!D150*Modellvärden!D$7)+Modellvärden!D$6,"")</f>
        <v>27.0947</v>
      </c>
      <c r="E150" s="10">
        <f>IFERROR((Indata!E150*Modellvärden!E$7)+Modellvärden!E$6,"")</f>
        <v>29.135612999999999</v>
      </c>
      <c r="F150" s="10">
        <f>IFERROR((Indata!F150*Modellvärden!F$7)+Modellvärden!F$6,"")</f>
        <v>29.034695851778981</v>
      </c>
      <c r="G150" s="10">
        <f>IFERROR((Indata!G150*Modellvärden!G$7)+Modellvärden!G$6,"")</f>
        <v>33.440799999999996</v>
      </c>
      <c r="H150" s="10" t="str">
        <f>IFERROR((Indata!H150*Modellvärden!H$7)+Modellvärden!H$6,"")</f>
        <v/>
      </c>
      <c r="I150" s="10" t="str">
        <f>IFERROR((Indata!I150*Modellvärden!I$7)+Modellvärden!I$6,"")</f>
        <v/>
      </c>
      <c r="J150" s="10" t="str">
        <f>IFERROR((Indata!J150*Modellvärden!J$7)+Modellvärden!J$6,"")</f>
        <v/>
      </c>
      <c r="K150" s="10" t="str">
        <f>IFERROR((Indata!K150*Modellvärden!K$7)+Modellvärden!K$6,"")</f>
        <v/>
      </c>
      <c r="L150" s="10" t="str">
        <f>IFERROR((Indata!L150*Modellvärden!L$7)+Modellvärden!L$6,"")</f>
        <v/>
      </c>
      <c r="M150" t="s">
        <v>195</v>
      </c>
      <c r="N150" s="47">
        <f>IF(K150="",(B150*Modellvärden!B$11)+(C150*Modellvärden!C$11)+(D150*Modellvärden!D$11)+(E150*Modellvärden!E$11)+(F150*Modellvärden!F$11)+(G150*Modellvärden!G$11), (B150*Modellvärden!B$4)+(C150*Modellvärden!C$4)+(D150*Modellvärden!D$4)+(E150*Modellvärden!E$4)+(F150*Modellvärden!F$4)+(G150*Modellvärden!G$4)+(H150*Modellvärden!H$4)+(I150*Modellvärden!I$4)+(J150*Modellvärden!J$4)+(K150*Modellvärden!K$4)+(L150*Modellvärden!L$4))</f>
        <v>30.099660497500007</v>
      </c>
      <c r="O150" s="47">
        <f>IF(K150="",(B150*Modellvärden!B$12)+(C150*Modellvärden!C$12)+(D150*Modellvärden!D$12)+(E150*Modellvärden!E$12)+(F150*Modellvärden!F$12)+(G150*Modellvärden!G$12),(B150*Modellvärden!B$5)+(C150*Modellvärden!C$5)+(D150*Modellvärden!D$5)+(E150*Modellvärden!E$5)+(F150*Modellvärden!F$5)+(G150*Modellvärden!G$5)+(H150*Modellvärden!H$5)+(I150*Modellvärden!I$5)+(J150*Modellvärden!J$5)
+(K150*Modellvärden!K$5)+(L150*Modellvärden!L$5))</f>
        <v>29.948132764263413</v>
      </c>
      <c r="P150" s="47">
        <f>(_xlfn.XLOOKUP(M150,Regressionsresultat!$B$53:$B$61,Modellvärden!$B$21:$B$29)*Modellvärden!$B$18)</f>
        <v>33.151530705965484</v>
      </c>
      <c r="Q150" s="47">
        <f t="shared" si="2"/>
        <v>31.066441322576299</v>
      </c>
      <c r="R150" s="47"/>
    </row>
    <row r="151" spans="1:18" ht="17.25">
      <c r="A151" s="9" t="s">
        <v>119</v>
      </c>
      <c r="B151" s="10">
        <f>IFERROR((Indata!B151*Modellvärden!B$7)+Modellvärden!B$6,"")</f>
        <v>31.557142000000002</v>
      </c>
      <c r="C151" s="10">
        <f>IFERROR((Indata!C151*Modellvärden!C$7)+Modellvärden!C$6,"")</f>
        <v>30.535899499999999</v>
      </c>
      <c r="D151" s="10">
        <f>IFERROR((Indata!D151*Modellvärden!D$7)+Modellvärden!D$6,"")</f>
        <v>27.1052</v>
      </c>
      <c r="E151" s="10">
        <f>IFERROR((Indata!E151*Modellvärden!E$7)+Modellvärden!E$6,"")</f>
        <v>29.287379999999999</v>
      </c>
      <c r="F151" s="10">
        <f>IFERROR((Indata!F151*Modellvärden!F$7)+Modellvärden!F$6,"")</f>
        <v>27.785637583892619</v>
      </c>
      <c r="G151" s="10">
        <f>IFERROR((Indata!G151*Modellvärden!G$7)+Modellvärden!G$6,"")</f>
        <v>31.196199999999997</v>
      </c>
      <c r="H151" s="10">
        <f>IFERROR((Indata!H151*Modellvärden!H$7)+Modellvärden!H$6,"")</f>
        <v>21.290800000000004</v>
      </c>
      <c r="I151" s="10">
        <f>IFERROR((Indata!I151*Modellvärden!I$7)+Modellvärden!I$6,"")</f>
        <v>30.712800000000001</v>
      </c>
      <c r="J151" s="10">
        <f>IFERROR((Indata!J151*Modellvärden!J$7)+Modellvärden!J$6,"")</f>
        <v>33.555999999999997</v>
      </c>
      <c r="K151" s="10">
        <f>IFERROR((Indata!K151*Modellvärden!K$7)+Modellvärden!K$6,"")</f>
        <v>23.983999999999995</v>
      </c>
      <c r="L151" s="10">
        <f>IFERROR((Indata!L151*Modellvärden!L$7)+Modellvärden!L$6,"")</f>
        <v>25.227199999999982</v>
      </c>
      <c r="M151" t="s">
        <v>104</v>
      </c>
      <c r="N151" s="47">
        <f>IF(K151="",(B151*Modellvärden!B$11)+(C151*Modellvärden!C$11)+(D151*Modellvärden!D$11)+(E151*Modellvärden!E$11)+(F151*Modellvärden!F$11)+(G151*Modellvärden!G$11), (B151*Modellvärden!B$4)+(C151*Modellvärden!C$4)+(D151*Modellvärden!D$4)+(E151*Modellvärden!E$4)+(F151*Modellvärden!F$4)+(G151*Modellvärden!G$4)+(H151*Modellvärden!H$4)+(I151*Modellvärden!I$4)+(J151*Modellvärden!J$4)+(K151*Modellvärden!K$4)+(L151*Modellvärden!L$4))</f>
        <v>28.270470763245857</v>
      </c>
      <c r="O151" s="47">
        <f>IF(K151="",(B151*Modellvärden!B$12)+(C151*Modellvärden!C$12)+(D151*Modellvärden!D$12)+(E151*Modellvärden!E$12)+(F151*Modellvärden!F$12)+(G151*Modellvärden!G$12),(B151*Modellvärden!B$5)+(C151*Modellvärden!C$5)+(D151*Modellvärden!D$5)+(E151*Modellvärden!E$5)+(F151*Modellvärden!F$5)+(G151*Modellvärden!G$5)+(H151*Modellvärden!H$5)+(I151*Modellvärden!I$5)+(J151*Modellvärden!J$5)
+(K151*Modellvärden!K$5)+(L151*Modellvärden!L$5))</f>
        <v>28.131418580134476</v>
      </c>
      <c r="P151" s="47">
        <f>(_xlfn.XLOOKUP(M151,Regressionsresultat!$B$53:$B$61,Modellvärden!$B$21:$B$29)*Modellvärden!$B$18)</f>
        <v>23.722217719568764</v>
      </c>
      <c r="Q151" s="47">
        <f t="shared" si="2"/>
        <v>26.708035687649698</v>
      </c>
      <c r="R151" s="47"/>
    </row>
    <row r="152" spans="1:18" ht="17.25">
      <c r="A152" s="9" t="s">
        <v>42</v>
      </c>
      <c r="B152" s="10">
        <f>IFERROR((Indata!B152*Modellvärden!B$7)+Modellvärden!B$6,"")</f>
        <v>32.442858500000007</v>
      </c>
      <c r="C152" s="10">
        <f>IFERROR((Indata!C152*Modellvärden!C$7)+Modellvärden!C$6,"")</f>
        <v>38.642436199999999</v>
      </c>
      <c r="D152" s="10">
        <f>IFERROR((Indata!D152*Modellvärden!D$7)+Modellvärden!D$6,"")</f>
        <v>34.920700000000004</v>
      </c>
      <c r="E152" s="10">
        <f>IFERROR((Indata!E152*Modellvärden!E$7)+Modellvärden!E$6,"")</f>
        <v>33.691164000000001</v>
      </c>
      <c r="F152" s="10">
        <f>IFERROR((Indata!F152*Modellvärden!F$7)+Modellvärden!F$6,"")</f>
        <v>26.001172080772609</v>
      </c>
      <c r="G152" s="10">
        <f>IFERROR((Indata!G152*Modellvärden!G$7)+Modellvärden!G$6,"")</f>
        <v>37.199199999999998</v>
      </c>
      <c r="H152" s="10">
        <f>IFERROR((Indata!H152*Modellvärden!H$7)+Modellvärden!H$6,"")</f>
        <v>24.075400000000002</v>
      </c>
      <c r="I152" s="10">
        <f>IFERROR((Indata!I152*Modellvärden!I$7)+Modellvärden!I$6,"")</f>
        <v>29.747100000000003</v>
      </c>
      <c r="J152" s="10">
        <f>IFERROR((Indata!J152*Modellvärden!J$7)+Modellvärden!J$6,"")</f>
        <v>26.633000000000003</v>
      </c>
      <c r="K152" s="10">
        <f>IFERROR((Indata!K152*Modellvärden!K$7)+Modellvärden!K$6,"")</f>
        <v>24.945999999999998</v>
      </c>
      <c r="L152" s="10">
        <f>IFERROR((Indata!L152*Modellvärden!L$7)+Modellvärden!L$6,"")</f>
        <v>26.905850000000015</v>
      </c>
      <c r="M152" t="s">
        <v>26</v>
      </c>
      <c r="N152" s="47">
        <f>IF(K152="",(B152*Modellvärden!B$11)+(C152*Modellvärden!C$11)+(D152*Modellvärden!D$11)+(E152*Modellvärden!E$11)+(F152*Modellvärden!F$11)+(G152*Modellvärden!G$11), (B152*Modellvärden!B$4)+(C152*Modellvärden!C$4)+(D152*Modellvärden!D$4)+(E152*Modellvärden!E$4)+(F152*Modellvärden!F$4)+(G152*Modellvärden!G$4)+(H152*Modellvärden!H$4)+(I152*Modellvärden!I$4)+(J152*Modellvärden!J$4)+(K152*Modellvärden!K$4)+(L152*Modellvärden!L$4))</f>
        <v>30.349550665820324</v>
      </c>
      <c r="O152" s="47">
        <f>IF(K152="",(B152*Modellvärden!B$12)+(C152*Modellvärden!C$12)+(D152*Modellvärden!D$12)+(E152*Modellvärden!E$12)+(F152*Modellvärden!F$12)+(G152*Modellvärden!G$12),(B152*Modellvärden!B$5)+(C152*Modellvärden!C$5)+(D152*Modellvärden!D$5)+(E152*Modellvärden!E$5)+(F152*Modellvärden!F$5)+(G152*Modellvärden!G$5)+(H152*Modellvärden!H$5)+(I152*Modellvärden!I$5)+(J152*Modellvärden!J$5)
+(K152*Modellvärden!K$5)+(L152*Modellvärden!L$5))</f>
        <v>30.339995692698167</v>
      </c>
      <c r="P152" s="47">
        <f>(_xlfn.XLOOKUP(M152,Regressionsresultat!$B$53:$B$61,Modellvärden!$B$21:$B$29)*Modellvärden!$B$18)</f>
        <v>29.352675018140246</v>
      </c>
      <c r="Q152" s="47">
        <f t="shared" si="2"/>
        <v>30.01407379221958</v>
      </c>
      <c r="R152" s="47"/>
    </row>
    <row r="153" spans="1:18" ht="17.25">
      <c r="A153" s="9" t="s">
        <v>288</v>
      </c>
      <c r="B153" s="10">
        <f>IFERROR((Indata!B153*Modellvärden!B$7)+Modellvärden!B$6,"")</f>
        <v>31.631185500000004</v>
      </c>
      <c r="C153" s="10">
        <f>IFERROR((Indata!C153*Modellvärden!C$7)+Modellvärden!C$6,"")</f>
        <v>30.077776699999998</v>
      </c>
      <c r="D153" s="10">
        <f>IFERROR((Indata!D153*Modellvärden!D$7)+Modellvärden!D$6,"")</f>
        <v>27.0611</v>
      </c>
      <c r="E153" s="10">
        <f>IFERROR((Indata!E153*Modellvärden!E$7)+Modellvärden!E$6,"")</f>
        <v>29.039517</v>
      </c>
      <c r="F153" s="10">
        <f>IFERROR((Indata!F153*Modellvärden!F$7)+Modellvärden!F$6,"")</f>
        <v>27.217226720647773</v>
      </c>
      <c r="G153" s="10">
        <f>IFERROR((Indata!G153*Modellvärden!G$7)+Modellvärden!G$6,"")</f>
        <v>25.4542</v>
      </c>
      <c r="H153" s="10" t="str">
        <f>IFERROR((Indata!H153*Modellvärden!H$7)+Modellvärden!H$6,"")</f>
        <v/>
      </c>
      <c r="I153" s="10" t="str">
        <f>IFERROR((Indata!I153*Modellvärden!I$7)+Modellvärden!I$6,"")</f>
        <v/>
      </c>
      <c r="J153" s="10" t="str">
        <f>IFERROR((Indata!J153*Modellvärden!J$7)+Modellvärden!J$6,"")</f>
        <v/>
      </c>
      <c r="K153" s="10" t="str">
        <f>IFERROR((Indata!K153*Modellvärden!K$7)+Modellvärden!K$6,"")</f>
        <v/>
      </c>
      <c r="L153" s="10" t="str">
        <f>IFERROR((Indata!L153*Modellvärden!L$7)+Modellvärden!L$6,"")</f>
        <v/>
      </c>
      <c r="M153" t="s">
        <v>104</v>
      </c>
      <c r="N153" s="47">
        <f>IF(K153="",(B153*Modellvärden!B$11)+(C153*Modellvärden!C$11)+(D153*Modellvärden!D$11)+(E153*Modellvärden!E$11)+(F153*Modellvärden!F$11)+(G153*Modellvärden!G$11), (B153*Modellvärden!B$4)+(C153*Modellvärden!C$4)+(D153*Modellvärden!D$4)+(E153*Modellvärden!E$4)+(F153*Modellvärden!F$4)+(G153*Modellvärden!G$4)+(H153*Modellvärden!H$4)+(I153*Modellvärden!I$4)+(J153*Modellvärden!J$4)+(K153*Modellvärden!K$4)+(L153*Modellvärden!L$4))</f>
        <v>28.514440553854243</v>
      </c>
      <c r="O153" s="47">
        <f>IF(K153="",(B153*Modellvärden!B$12)+(C153*Modellvärden!C$12)+(D153*Modellvärden!D$12)+(E153*Modellvärden!E$12)+(F153*Modellvärden!F$12)+(G153*Modellvärden!G$12),(B153*Modellvärden!B$5)+(C153*Modellvärden!C$5)+(D153*Modellvärden!D$5)+(E153*Modellvärden!E$5)+(F153*Modellvärden!F$5)+(G153*Modellvärden!G$5)+(H153*Modellvärden!H$5)+(I153*Modellvärden!I$5)+(J153*Modellvärden!J$5)
+(K153*Modellvärden!K$5)+(L153*Modellvärden!L$5))</f>
        <v>28.704231074292313</v>
      </c>
      <c r="P153" s="47">
        <f>(_xlfn.XLOOKUP(M153,Regressionsresultat!$B$53:$B$61,Modellvärden!$B$21:$B$29)*Modellvärden!$B$18)</f>
        <v>23.722217719568764</v>
      </c>
      <c r="Q153" s="47">
        <f t="shared" si="2"/>
        <v>26.980296449238438</v>
      </c>
      <c r="R153" s="47"/>
    </row>
    <row r="154" spans="1:18" ht="17.25">
      <c r="A154" s="9" t="s">
        <v>221</v>
      </c>
      <c r="B154" s="10">
        <f>IFERROR((Indata!B154*Modellvärden!B$7)+Modellvärden!B$6,"")</f>
        <v>31.942363500000003</v>
      </c>
      <c r="C154" s="10">
        <f>IFERROR((Indata!C154*Modellvärden!C$7)+Modellvärden!C$6,"")</f>
        <v>29.6378609</v>
      </c>
      <c r="D154" s="10">
        <f>IFERROR((Indata!D154*Modellvärden!D$7)+Modellvärden!D$6,"")</f>
        <v>27.035900000000002</v>
      </c>
      <c r="E154" s="10">
        <f>IFERROR((Indata!E154*Modellvärden!E$7)+Modellvärden!E$6,"")</f>
        <v>28.972526999999999</v>
      </c>
      <c r="F154" s="10">
        <f>IFERROR((Indata!F154*Modellvärden!F$7)+Modellvärden!F$6,"")</f>
        <v>27.255161805833001</v>
      </c>
      <c r="G154" s="10">
        <f>IFERROR((Indata!G154*Modellvärden!G$7)+Modellvärden!G$6,"")</f>
        <v>30.778599999999997</v>
      </c>
      <c r="H154" s="10">
        <f>IFERROR((Indata!H154*Modellvärden!H$7)+Modellvärden!H$6,"")</f>
        <v>32.123200000000004</v>
      </c>
      <c r="I154" s="10">
        <f>IFERROR((Indata!I154*Modellvärden!I$7)+Modellvärden!I$6,"")</f>
        <v>28.381799999999998</v>
      </c>
      <c r="J154" s="10">
        <f>IFERROR((Indata!J154*Modellvärden!J$7)+Modellvärden!J$6,"")</f>
        <v>20.611600000000003</v>
      </c>
      <c r="K154" s="10">
        <f>IFERROR((Indata!K154*Modellvärden!K$7)+Modellvärden!K$6,"")</f>
        <v>29.755999999999993</v>
      </c>
      <c r="L154" s="10">
        <f>IFERROR((Indata!L154*Modellvärden!L$7)+Modellvärden!L$6,"")</f>
        <v>26.817499999999995</v>
      </c>
      <c r="M154" t="s">
        <v>195</v>
      </c>
      <c r="N154" s="47">
        <f>IF(K154="",(B154*Modellvärden!B$11)+(C154*Modellvärden!C$11)+(D154*Modellvärden!D$11)+(E154*Modellvärden!E$11)+(F154*Modellvärden!F$11)+(G154*Modellvärden!G$11), (B154*Modellvärden!B$4)+(C154*Modellvärden!C$4)+(D154*Modellvärden!D$4)+(E154*Modellvärden!E$4)+(F154*Modellvärden!F$4)+(G154*Modellvärden!G$4)+(H154*Modellvärden!H$4)+(I154*Modellvärden!I$4)+(J154*Modellvärden!J$4)+(K154*Modellvärden!K$4)+(L154*Modellvärden!L$4))</f>
        <v>28.440565520562412</v>
      </c>
      <c r="O154" s="47">
        <f>IF(K154="",(B154*Modellvärden!B$12)+(C154*Modellvärden!C$12)+(D154*Modellvärden!D$12)+(E154*Modellvärden!E$12)+(F154*Modellvärden!F$12)+(G154*Modellvärden!G$12),(B154*Modellvärden!B$5)+(C154*Modellvärden!C$5)+(D154*Modellvärden!D$5)+(E154*Modellvärden!E$5)+(F154*Modellvärden!F$5)+(G154*Modellvärden!G$5)+(H154*Modellvärden!H$5)+(I154*Modellvärden!I$5)+(J154*Modellvärden!J$5)
+(K154*Modellvärden!K$5)+(L154*Modellvärden!L$5))</f>
        <v>28.393079357138667</v>
      </c>
      <c r="P154" s="47">
        <f>(_xlfn.XLOOKUP(M154,Regressionsresultat!$B$53:$B$61,Modellvärden!$B$21:$B$29)*Modellvärden!$B$18)</f>
        <v>33.151530705965484</v>
      </c>
      <c r="Q154" s="47">
        <f t="shared" si="2"/>
        <v>29.995058527888855</v>
      </c>
      <c r="R154" s="47"/>
    </row>
    <row r="155" spans="1:18" ht="17.25">
      <c r="A155" s="9" t="s">
        <v>227</v>
      </c>
      <c r="B155" s="10">
        <f>IFERROR((Indata!B155*Modellvärden!B$7)+Modellvärden!B$6,"")</f>
        <v>30.466407000000004</v>
      </c>
      <c r="C155" s="10">
        <f>IFERROR((Indata!C155*Modellvärden!C$7)+Modellvärden!C$6,"")</f>
        <v>29.972522899999998</v>
      </c>
      <c r="D155" s="10">
        <f>IFERROR((Indata!D155*Modellvärden!D$7)+Modellvärden!D$6,"")</f>
        <v>26.988300000000002</v>
      </c>
      <c r="E155" s="10">
        <f>IFERROR((Indata!E155*Modellvärden!E$7)+Modellvärden!E$6,"")</f>
        <v>28.965596999999999</v>
      </c>
      <c r="F155" s="10">
        <f>IFERROR((Indata!F155*Modellvärden!F$7)+Modellvärden!F$6,"")</f>
        <v>27.240248082995038</v>
      </c>
      <c r="G155" s="10">
        <f>IFERROR((Indata!G155*Modellvärden!G$7)+Modellvärden!G$6,"")</f>
        <v>33.336399999999998</v>
      </c>
      <c r="H155" s="10">
        <f>IFERROR((Indata!H155*Modellvärden!H$7)+Modellvärden!H$6,"")</f>
        <v>28.206400000000002</v>
      </c>
      <c r="I155" s="10">
        <f>IFERROR((Indata!I155*Modellvärden!I$7)+Modellvärden!I$6,"")</f>
        <v>30.046800000000001</v>
      </c>
      <c r="J155" s="10">
        <f>IFERROR((Indata!J155*Modellvärden!J$7)+Modellvärden!J$6,"")</f>
        <v>23.187599999999996</v>
      </c>
      <c r="K155" s="10">
        <f>IFERROR((Indata!K155*Modellvärden!K$7)+Modellvärden!K$6,"")</f>
        <v>28.507999999999996</v>
      </c>
      <c r="L155" s="10">
        <f>IFERROR((Indata!L155*Modellvärden!L$7)+Modellvärden!L$6,"")</f>
        <v>26.11069999999998</v>
      </c>
      <c r="M155" t="s">
        <v>195</v>
      </c>
      <c r="N155" s="47">
        <f>IF(K155="",(B155*Modellvärden!B$11)+(C155*Modellvärden!C$11)+(D155*Modellvärden!D$11)+(E155*Modellvärden!E$11)+(F155*Modellvärden!F$11)+(G155*Modellvärden!G$11), (B155*Modellvärden!B$4)+(C155*Modellvärden!C$4)+(D155*Modellvärden!D$4)+(E155*Modellvärden!E$4)+(F155*Modellvärden!F$4)+(G155*Modellvärden!G$4)+(H155*Modellvärden!H$4)+(I155*Modellvärden!I$4)+(J155*Modellvärden!J$4)+(K155*Modellvärden!K$4)+(L155*Modellvärden!L$4))</f>
        <v>28.388913894571854</v>
      </c>
      <c r="O155" s="47">
        <f>IF(K155="",(B155*Modellvärden!B$12)+(C155*Modellvärden!C$12)+(D155*Modellvärden!D$12)+(E155*Modellvärden!E$12)+(F155*Modellvärden!F$12)+(G155*Modellvärden!G$12),(B155*Modellvärden!B$5)+(C155*Modellvärden!C$5)+(D155*Modellvärden!D$5)+(E155*Modellvärden!E$5)+(F155*Modellvärden!F$5)+(G155*Modellvärden!G$5)+(H155*Modellvärden!H$5)+(I155*Modellvärden!I$5)+(J155*Modellvärden!J$5)
+(K155*Modellvärden!K$5)+(L155*Modellvärden!L$5))</f>
        <v>28.29328871421929</v>
      </c>
      <c r="P155" s="47">
        <f>(_xlfn.XLOOKUP(M155,Regressionsresultat!$B$53:$B$61,Modellvärden!$B$21:$B$29)*Modellvärden!$B$18)</f>
        <v>33.151530705965484</v>
      </c>
      <c r="Q155" s="47">
        <f t="shared" si="2"/>
        <v>29.944577771585543</v>
      </c>
      <c r="R155" s="47"/>
    </row>
    <row r="156" spans="1:18" ht="17.25">
      <c r="A156" s="9" t="s">
        <v>150</v>
      </c>
      <c r="B156" s="10">
        <f>IFERROR((Indata!B156*Modellvärden!B$7)+Modellvärden!B$6,"")</f>
        <v>30.682477000000002</v>
      </c>
      <c r="C156" s="10">
        <f>IFERROR((Indata!C156*Modellvärden!C$7)+Modellvärden!C$6,"")</f>
        <v>29.762622199999999</v>
      </c>
      <c r="D156" s="10">
        <f>IFERROR((Indata!D156*Modellvärden!D$7)+Modellvärden!D$6,"")</f>
        <v>26.980600000000003</v>
      </c>
      <c r="E156" s="10">
        <f>IFERROR((Indata!E156*Modellvärden!E$7)+Modellvärden!E$6,"")</f>
        <v>28.930253999999998</v>
      </c>
      <c r="F156" s="10">
        <f>IFERROR((Indata!F156*Modellvärden!F$7)+Modellvärden!F$6,"")</f>
        <v>26.741208014142607</v>
      </c>
      <c r="G156" s="10">
        <f>IFERROR((Indata!G156*Modellvärden!G$7)+Modellvärden!G$6,"")</f>
        <v>28.429600000000001</v>
      </c>
      <c r="H156" s="10">
        <f>IFERROR((Indata!H156*Modellvärden!H$7)+Modellvärden!H$6,"")</f>
        <v>23.677600000000005</v>
      </c>
      <c r="I156" s="10">
        <f>IFERROR((Indata!I156*Modellvärden!I$7)+Modellvärden!I$6,"")</f>
        <v>18.957900000000002</v>
      </c>
      <c r="J156" s="10">
        <f>IFERROR((Indata!J156*Modellvärden!J$7)+Modellvärden!J$6,"")</f>
        <v>20.289600000000007</v>
      </c>
      <c r="K156" s="10">
        <f>IFERROR((Indata!K156*Modellvärden!K$7)+Modellvärden!K$6,"")</f>
        <v>23.646000000000001</v>
      </c>
      <c r="L156" s="10">
        <f>IFERROR((Indata!L156*Modellvärden!L$7)+Modellvärden!L$6,"")</f>
        <v>27.877700000000004</v>
      </c>
      <c r="M156" t="s">
        <v>104</v>
      </c>
      <c r="N156" s="47">
        <f>IF(K156="",(B156*Modellvärden!B$11)+(C156*Modellvärden!C$11)+(D156*Modellvärden!D$11)+(E156*Modellvärden!E$11)+(F156*Modellvärden!F$11)+(G156*Modellvärden!G$11), (B156*Modellvärden!B$4)+(C156*Modellvärden!C$4)+(D156*Modellvärden!D$4)+(E156*Modellvärden!E$4)+(F156*Modellvärden!F$4)+(G156*Modellvärden!G$4)+(H156*Modellvärden!H$4)+(I156*Modellvärden!I$4)+(J156*Modellvärden!J$4)+(K156*Modellvärden!K$4)+(L156*Modellvärden!L$4))</f>
        <v>25.74678108185314</v>
      </c>
      <c r="O156" s="47">
        <f>IF(K156="",(B156*Modellvärden!B$12)+(C156*Modellvärden!C$12)+(D156*Modellvärden!D$12)+(E156*Modellvärden!E$12)+(F156*Modellvärden!F$12)+(G156*Modellvärden!G$12),(B156*Modellvärden!B$5)+(C156*Modellvärden!C$5)+(D156*Modellvärden!D$5)+(E156*Modellvärden!E$5)+(F156*Modellvärden!F$5)+(G156*Modellvärden!G$5)+(H156*Modellvärden!H$5)+(I156*Modellvärden!I$5)+(J156*Modellvärden!J$5)
+(K156*Modellvärden!K$5)+(L156*Modellvärden!L$5))</f>
        <v>25.553093457583273</v>
      </c>
      <c r="P156" s="47">
        <f>(_xlfn.XLOOKUP(M156,Regressionsresultat!$B$53:$B$61,Modellvärden!$B$21:$B$29)*Modellvärden!$B$18)</f>
        <v>23.722217719568764</v>
      </c>
      <c r="Q156" s="47">
        <f t="shared" si="2"/>
        <v>25.007364086335059</v>
      </c>
      <c r="R156" s="47"/>
    </row>
    <row r="157" spans="1:18" ht="17.25">
      <c r="A157" s="9" t="s">
        <v>273</v>
      </c>
      <c r="B157" s="10">
        <f>IFERROR((Indata!B157*Modellvärden!B$7)+Modellvärden!B$6,"")</f>
        <v>30.273199500000004</v>
      </c>
      <c r="C157" s="10">
        <f>IFERROR((Indata!C157*Modellvärden!C$7)+Modellvärden!C$6,"")</f>
        <v>41.731904</v>
      </c>
      <c r="D157" s="10">
        <f>IFERROR((Indata!D157*Modellvärden!D$7)+Modellvärden!D$6,"")</f>
        <v>27.616200000000003</v>
      </c>
      <c r="E157" s="10">
        <f>IFERROR((Indata!E157*Modellvärden!E$7)+Modellvärden!E$6,"")</f>
        <v>32.160326999999995</v>
      </c>
      <c r="F157" s="10">
        <f>IFERROR((Indata!F157*Modellvärden!F$7)+Modellvärden!F$6,"")</f>
        <v>33.124138558392055</v>
      </c>
      <c r="G157" s="10">
        <f>IFERROR((Indata!G157*Modellvärden!G$7)+Modellvärden!G$6,"")</f>
        <v>30.726399999999998</v>
      </c>
      <c r="H157" s="10" t="str">
        <f>IFERROR((Indata!H157*Modellvärden!H$7)+Modellvärden!H$6,"")</f>
        <v/>
      </c>
      <c r="I157" s="10" t="str">
        <f>IFERROR((Indata!I157*Modellvärden!I$7)+Modellvärden!I$6,"")</f>
        <v/>
      </c>
      <c r="J157" s="10" t="str">
        <f>IFERROR((Indata!J157*Modellvärden!J$7)+Modellvärden!J$6,"")</f>
        <v/>
      </c>
      <c r="K157" s="10" t="str">
        <f>IFERROR((Indata!K157*Modellvärden!K$7)+Modellvärden!K$6,"")</f>
        <v/>
      </c>
      <c r="L157" s="10" t="str">
        <f>IFERROR((Indata!L157*Modellvärden!L$7)+Modellvärden!L$6,"")</f>
        <v/>
      </c>
      <c r="M157" t="s">
        <v>70</v>
      </c>
      <c r="N157" s="47">
        <f>IF(K157="",(B157*Modellvärden!B$11)+(C157*Modellvärden!C$11)+(D157*Modellvärden!D$11)+(E157*Modellvärden!E$11)+(F157*Modellvärden!F$11)+(G157*Modellvärden!G$11), (B157*Modellvärden!B$4)+(C157*Modellvärden!C$4)+(D157*Modellvärden!D$4)+(E157*Modellvärden!E$4)+(F157*Modellvärden!F$4)+(G157*Modellvärden!G$4)+(H157*Modellvärden!H$4)+(I157*Modellvärden!I$4)+(J157*Modellvärden!J$4)+(K157*Modellvärden!K$4)+(L157*Modellvärden!L$4))</f>
        <v>33.389897303388686</v>
      </c>
      <c r="O157" s="47">
        <f>IF(K157="",(B157*Modellvärden!B$12)+(C157*Modellvärden!C$12)+(D157*Modellvärden!D$12)+(E157*Modellvärden!E$12)+(F157*Modellvärden!F$12)+(G157*Modellvärden!G$12),(B157*Modellvärden!B$5)+(C157*Modellvärden!C$5)+(D157*Modellvärden!D$5)+(E157*Modellvärden!E$5)+(F157*Modellvärden!F$5)+(G157*Modellvärden!G$5)+(H157*Modellvärden!H$5)+(I157*Modellvärden!I$5)+(J157*Modellvärden!J$5)
+(K157*Modellvärden!K$5)+(L157*Modellvärden!L$5))</f>
        <v>34.516461729692246</v>
      </c>
      <c r="P157" s="47">
        <f>(_xlfn.XLOOKUP(M157,Regressionsresultat!$B$53:$B$61,Modellvärden!$B$21:$B$29)*Modellvärden!$B$18)</f>
        <v>42.153642699832005</v>
      </c>
      <c r="Q157" s="47">
        <f t="shared" si="2"/>
        <v>36.68666724430431</v>
      </c>
      <c r="R157" s="47"/>
    </row>
    <row r="158" spans="1:18" ht="17.25">
      <c r="A158" s="9" t="s">
        <v>300</v>
      </c>
      <c r="B158" s="10">
        <f>IFERROR((Indata!B158*Modellvärden!B$7)+Modellvärden!B$6,"")</f>
        <v>29.466610500000005</v>
      </c>
      <c r="C158" s="10">
        <f>IFERROR((Indata!C158*Modellvärden!C$7)+Modellvärden!C$6,"")</f>
        <v>34.8363929</v>
      </c>
      <c r="D158" s="10">
        <f>IFERROR((Indata!D158*Modellvärden!D$7)+Modellvärden!D$6,"")</f>
        <v>27.1647</v>
      </c>
      <c r="E158" s="10">
        <f>IFERROR((Indata!E158*Modellvärden!E$7)+Modellvärden!E$6,"")</f>
        <v>29.586755999999998</v>
      </c>
      <c r="F158" s="10">
        <f>IFERROR((Indata!F158*Modellvärden!F$7)+Modellvärden!F$6,"")</f>
        <v>28.300922793285249</v>
      </c>
      <c r="G158" s="10">
        <f>IFERROR((Indata!G158*Modellvärden!G$7)+Modellvärden!G$6,"")</f>
        <v>35.32</v>
      </c>
      <c r="H158" s="10" t="str">
        <f>IFERROR((Indata!H158*Modellvärden!H$7)+Modellvärden!H$6,"")</f>
        <v/>
      </c>
      <c r="I158" s="10" t="str">
        <f>IFERROR((Indata!I158*Modellvärden!I$7)+Modellvärden!I$6,"")</f>
        <v/>
      </c>
      <c r="J158" s="10" t="str">
        <f>IFERROR((Indata!J158*Modellvärden!J$7)+Modellvärden!J$6,"")</f>
        <v/>
      </c>
      <c r="K158" s="10" t="str">
        <f>IFERROR((Indata!K158*Modellvärden!K$7)+Modellvärden!K$6,"")</f>
        <v/>
      </c>
      <c r="L158" s="10" t="str">
        <f>IFERROR((Indata!L158*Modellvärden!L$7)+Modellvärden!L$6,"")</f>
        <v/>
      </c>
      <c r="M158" t="s">
        <v>171</v>
      </c>
      <c r="N158" s="47">
        <f>IF(K158="",(B158*Modellvärden!B$11)+(C158*Modellvärden!C$11)+(D158*Modellvärden!D$11)+(E158*Modellvärden!E$11)+(F158*Modellvärden!F$11)+(G158*Modellvärden!G$11), (B158*Modellvärden!B$4)+(C158*Modellvärden!C$4)+(D158*Modellvärden!D$4)+(E158*Modellvärden!E$4)+(F158*Modellvärden!F$4)+(G158*Modellvärden!G$4)+(H158*Modellvärden!H$4)+(I158*Modellvärden!I$4)+(J158*Modellvärden!J$4)+(K158*Modellvärden!K$4)+(L158*Modellvärden!L$4))</f>
        <v>31.139711073571082</v>
      </c>
      <c r="O158" s="47">
        <f>IF(K158="",(B158*Modellvärden!B$12)+(C158*Modellvärden!C$12)+(D158*Modellvärden!D$12)+(E158*Modellvärden!E$12)+(F158*Modellvärden!F$12)+(G158*Modellvärden!G$12),(B158*Modellvärden!B$5)+(C158*Modellvärden!C$5)+(D158*Modellvärden!D$5)+(E158*Modellvärden!E$5)+(F158*Modellvärden!F$5)+(G158*Modellvärden!G$5)+(H158*Modellvärden!H$5)+(I158*Modellvärden!I$5)+(J158*Modellvärden!J$5)
+(K158*Modellvärden!K$5)+(L158*Modellvärden!L$5))</f>
        <v>31.513751245804304</v>
      </c>
      <c r="P158" s="47">
        <f>(_xlfn.XLOOKUP(M158,Regressionsresultat!$B$53:$B$61,Modellvärden!$B$21:$B$29)*Modellvärden!$B$18)</f>
        <v>29.156866757766061</v>
      </c>
      <c r="Q158" s="47">
        <f t="shared" si="2"/>
        <v>30.603443025713815</v>
      </c>
      <c r="R158" s="47"/>
    </row>
    <row r="159" spans="1:18" ht="17.25">
      <c r="A159" s="9" t="s">
        <v>329</v>
      </c>
      <c r="B159" s="10">
        <f>IFERROR((Indata!B159*Modellvärden!B$7)+Modellvärden!B$6,"")</f>
        <v>29.894348500000003</v>
      </c>
      <c r="C159" s="10">
        <f>IFERROR((Indata!C159*Modellvärden!C$7)+Modellvärden!C$6,"")</f>
        <v>29.492204899999997</v>
      </c>
      <c r="D159" s="10">
        <f>IFERROR((Indata!D159*Modellvärden!D$7)+Modellvärden!D$6,"")</f>
        <v>26.956100000000003</v>
      </c>
      <c r="E159" s="10">
        <f>IFERROR((Indata!E159*Modellvärden!E$7)+Modellvärden!E$6,"")</f>
        <v>28.916393999999997</v>
      </c>
      <c r="F159" s="10">
        <f>IFERROR((Indata!F159*Modellvärden!F$7)+Modellvärden!F$6,"")</f>
        <v>32.382360379346679</v>
      </c>
      <c r="G159" s="10">
        <f>IFERROR((Indata!G159*Modellvärden!G$7)+Modellvärden!G$6,"")</f>
        <v>28.012</v>
      </c>
      <c r="H159" s="10" t="str">
        <f>IFERROR((Indata!H159*Modellvärden!H$7)+Modellvärden!H$6,"")</f>
        <v/>
      </c>
      <c r="I159" s="10" t="str">
        <f>IFERROR((Indata!I159*Modellvärden!I$7)+Modellvärden!I$6,"")</f>
        <v/>
      </c>
      <c r="J159" s="10" t="str">
        <f>IFERROR((Indata!J159*Modellvärden!J$7)+Modellvärden!J$6,"")</f>
        <v/>
      </c>
      <c r="K159" s="10" t="str">
        <f>IFERROR((Indata!K159*Modellvärden!K$7)+Modellvärden!K$6,"")</f>
        <v/>
      </c>
      <c r="L159" s="10" t="str">
        <f>IFERROR((Indata!L159*Modellvärden!L$7)+Modellvärden!L$6,"")</f>
        <v/>
      </c>
      <c r="M159" t="s">
        <v>229</v>
      </c>
      <c r="N159" s="47">
        <f>IF(K159="",(B159*Modellvärden!B$11)+(C159*Modellvärden!C$11)+(D159*Modellvärden!D$11)+(E159*Modellvärden!E$11)+(F159*Modellvärden!F$11)+(G159*Modellvärden!G$11), (B159*Modellvärden!B$4)+(C159*Modellvärden!C$4)+(D159*Modellvärden!D$4)+(E159*Modellvärden!E$4)+(F159*Modellvärden!F$4)+(G159*Modellvärden!G$4)+(H159*Modellvärden!H$4)+(I159*Modellvärden!I$4)+(J159*Modellvärden!J$4)+(K159*Modellvärden!K$4)+(L159*Modellvärden!L$4))</f>
        <v>29.262275162776511</v>
      </c>
      <c r="O159" s="47">
        <f>IF(K159="",(B159*Modellvärden!B$12)+(C159*Modellvärden!C$12)+(D159*Modellvärden!D$12)+(E159*Modellvärden!E$12)+(F159*Modellvärden!F$12)+(G159*Modellvärden!G$12),(B159*Modellvärden!B$5)+(C159*Modellvärden!C$5)+(D159*Modellvärden!D$5)+(E159*Modellvärden!E$5)+(F159*Modellvärden!F$5)+(G159*Modellvärden!G$5)+(H159*Modellvärden!H$5)+(I159*Modellvärden!I$5)+(J159*Modellvärden!J$5)
+(K159*Modellvärden!K$5)+(L159*Modellvärden!L$5))</f>
        <v>29.2214741293215</v>
      </c>
      <c r="P159" s="47">
        <f>(_xlfn.XLOOKUP(M159,Regressionsresultat!$B$53:$B$61,Modellvärden!$B$21:$B$29)*Modellvärden!$B$18)</f>
        <v>20.165998647610348</v>
      </c>
      <c r="Q159" s="47">
        <f t="shared" si="2"/>
        <v>26.216582646569453</v>
      </c>
      <c r="R159" s="47"/>
    </row>
    <row r="160" spans="1:18" ht="17.25">
      <c r="A160" s="9" t="s">
        <v>159</v>
      </c>
      <c r="B160" s="10">
        <f>IFERROR((Indata!B160*Modellvärden!B$7)+Modellvärden!B$6,"")</f>
        <v>30.773834000000004</v>
      </c>
      <c r="C160" s="10">
        <f>IFERROR((Indata!C160*Modellvärden!C$7)+Modellvärden!C$6,"")</f>
        <v>30.910270099999998</v>
      </c>
      <c r="D160" s="10">
        <f>IFERROR((Indata!D160*Modellvärden!D$7)+Modellvärden!D$6,"")</f>
        <v>27.0611</v>
      </c>
      <c r="E160" s="10">
        <f>IFERROR((Indata!E160*Modellvärden!E$7)+Modellvärden!E$6,"")</f>
        <v>29.351135999999997</v>
      </c>
      <c r="F160" s="10">
        <f>IFERROR((Indata!F160*Modellvärden!F$7)+Modellvärden!F$6,"")</f>
        <v>30.277320134155577</v>
      </c>
      <c r="G160" s="10">
        <f>IFERROR((Indata!G160*Modellvärden!G$7)+Modellvärden!G$6,"")</f>
        <v>27.698799999999999</v>
      </c>
      <c r="H160" s="10">
        <f>IFERROR((Indata!H160*Modellvärden!H$7)+Modellvärden!H$6,"")</f>
        <v>36.346000000000004</v>
      </c>
      <c r="I160" s="10">
        <f>IFERROR((Indata!I160*Modellvärden!I$7)+Modellvärden!I$6,"")</f>
        <v>31.778400000000001</v>
      </c>
      <c r="J160" s="10">
        <f>IFERROR((Indata!J160*Modellvärden!J$7)+Modellvärden!J$6,"")</f>
        <v>31.366399999999999</v>
      </c>
      <c r="K160" s="10">
        <f>IFERROR((Indata!K160*Modellvärden!K$7)+Modellvärden!K$6,"")</f>
        <v>30.431999999999988</v>
      </c>
      <c r="L160" s="10">
        <f>IFERROR((Indata!L160*Modellvärden!L$7)+Modellvärden!L$6,"")</f>
        <v>32.648599999999988</v>
      </c>
      <c r="M160" t="s">
        <v>155</v>
      </c>
      <c r="N160" s="47">
        <f>IF(K160="",(B160*Modellvärden!B$11)+(C160*Modellvärden!C$11)+(D160*Modellvärden!D$11)+(E160*Modellvärden!E$11)+(F160*Modellvärden!F$11)+(G160*Modellvärden!G$11), (B160*Modellvärden!B$4)+(C160*Modellvärden!C$4)+(D160*Modellvärden!D$4)+(E160*Modellvärden!E$4)+(F160*Modellvärden!F$4)+(G160*Modellvärden!G$4)+(H160*Modellvärden!H$4)+(I160*Modellvärden!I$4)+(J160*Modellvärden!J$4)+(K160*Modellvärden!K$4)+(L160*Modellvärden!L$4))</f>
        <v>31.023495138372894</v>
      </c>
      <c r="O160" s="47">
        <f>IF(K160="",(B160*Modellvärden!B$12)+(C160*Modellvärden!C$12)+(D160*Modellvärden!D$12)+(E160*Modellvärden!E$12)+(F160*Modellvärden!F$12)+(G160*Modellvärden!G$12),(B160*Modellvärden!B$5)+(C160*Modellvärden!C$5)+(D160*Modellvärden!D$5)+(E160*Modellvärden!E$5)+(F160*Modellvärden!F$5)+(G160*Modellvärden!G$5)+(H160*Modellvärden!H$5)+(I160*Modellvärden!I$5)+(J160*Modellvärden!J$5)
+(K160*Modellvärden!K$5)+(L160*Modellvärden!L$5))</f>
        <v>31.264284546476954</v>
      </c>
      <c r="P160" s="47">
        <f>(_xlfn.XLOOKUP(M160,Regressionsresultat!$B$53:$B$61,Modellvärden!$B$21:$B$29)*Modellvärden!$B$18)</f>
        <v>32.997385452191033</v>
      </c>
      <c r="Q160" s="47">
        <f t="shared" si="2"/>
        <v>31.761721712346958</v>
      </c>
      <c r="R160" s="47"/>
    </row>
    <row r="161" spans="1:18" ht="17.25">
      <c r="A161" s="9" t="s">
        <v>103</v>
      </c>
      <c r="B161" s="10">
        <f>IFERROR((Indata!B161*Modellvärden!B$7)+Modellvärden!B$6,"")</f>
        <v>32.353346000000002</v>
      </c>
      <c r="C161" s="10">
        <f>IFERROR((Indata!C161*Modellvärden!C$7)+Modellvärden!C$6,"")</f>
        <v>30.161268799999998</v>
      </c>
      <c r="D161" s="10">
        <f>IFERROR((Indata!D161*Modellvärden!D$7)+Modellvärden!D$6,"")</f>
        <v>27.467100000000002</v>
      </c>
      <c r="E161" s="10">
        <f>IFERROR((Indata!E161*Modellvärden!E$7)+Modellvärden!E$6,"")</f>
        <v>29.226626999999997</v>
      </c>
      <c r="F161" s="10">
        <f>IFERROR((Indata!F161*Modellvärden!F$7)+Modellvärden!F$6,"")</f>
        <v>23.532206477732796</v>
      </c>
      <c r="G161" s="10">
        <f>IFERROR((Indata!G161*Modellvärden!G$7)+Modellvärden!G$6,"")</f>
        <v>28.168599999999998</v>
      </c>
      <c r="H161" s="10">
        <f>IFERROR((Indata!H161*Modellvärden!H$7)+Modellvärden!H$6,"")</f>
        <v>26.401000000000003</v>
      </c>
      <c r="I161" s="10">
        <f>IFERROR((Indata!I161*Modellvärden!I$7)+Modellvärden!I$6,"")</f>
        <v>25.218299999999999</v>
      </c>
      <c r="J161" s="10">
        <f>IFERROR((Indata!J161*Modellvärden!J$7)+Modellvärden!J$6,"")</f>
        <v>22.543599999999998</v>
      </c>
      <c r="K161" s="10">
        <f>IFERROR((Indata!K161*Modellvärden!K$7)+Modellvärden!K$6,"")</f>
        <v>28.716000000000001</v>
      </c>
      <c r="L161" s="10">
        <f>IFERROR((Indata!L161*Modellvärden!L$7)+Modellvärden!L$6,"")</f>
        <v>30.086449999999985</v>
      </c>
      <c r="M161" t="s">
        <v>104</v>
      </c>
      <c r="N161" s="47">
        <f>IF(K161="",(B161*Modellvärden!B$11)+(C161*Modellvärden!C$11)+(D161*Modellvärden!D$11)+(E161*Modellvärden!E$11)+(F161*Modellvärden!F$11)+(G161*Modellvärden!G$11), (B161*Modellvärden!B$4)+(C161*Modellvärden!C$4)+(D161*Modellvärden!D$4)+(E161*Modellvärden!E$4)+(F161*Modellvärden!F$4)+(G161*Modellvärden!G$4)+(H161*Modellvärden!H$4)+(I161*Modellvärden!I$4)+(J161*Modellvärden!J$4)+(K161*Modellvärden!K$4)+(L161*Modellvärden!L$4))</f>
        <v>27.56973122658481</v>
      </c>
      <c r="O161" s="47">
        <f>IF(K161="",(B161*Modellvärden!B$12)+(C161*Modellvärden!C$12)+(D161*Modellvärden!D$12)+(E161*Modellvärden!E$12)+(F161*Modellvärden!F$12)+(G161*Modellvärden!G$12),(B161*Modellvärden!B$5)+(C161*Modellvärden!C$5)+(D161*Modellvärden!D$5)+(E161*Modellvärden!E$5)+(F161*Modellvärden!F$5)+(G161*Modellvärden!G$5)+(H161*Modellvärden!H$5)+(I161*Modellvärden!I$5)+(J161*Modellvärden!J$5)
+(K161*Modellvärden!K$5)+(L161*Modellvärden!L$5))</f>
        <v>27.553971485708949</v>
      </c>
      <c r="P161" s="47">
        <f>(_xlfn.XLOOKUP(M161,Regressionsresultat!$B$53:$B$61,Modellvärden!$B$21:$B$29)*Modellvärden!$B$18)</f>
        <v>23.722217719568764</v>
      </c>
      <c r="Q161" s="47">
        <f t="shared" si="2"/>
        <v>26.281973477287508</v>
      </c>
      <c r="R161" s="47"/>
    </row>
    <row r="162" spans="1:18" ht="17.25">
      <c r="A162" s="9" t="s">
        <v>170</v>
      </c>
      <c r="B162" s="10">
        <f>IFERROR((Indata!B162*Modellvärden!B$7)+Modellvärden!B$6,"")</f>
        <v>30.390968500000003</v>
      </c>
      <c r="C162" s="10">
        <f>IFERROR((Indata!C162*Modellvärden!C$7)+Modellvärden!C$6,"")</f>
        <v>34.180420699999999</v>
      </c>
      <c r="D162" s="10">
        <f>IFERROR((Indata!D162*Modellvärden!D$7)+Modellvärden!D$6,"")</f>
        <v>27.2242</v>
      </c>
      <c r="E162" s="10">
        <f>IFERROR((Indata!E162*Modellvärden!E$7)+Modellvärden!E$6,"")</f>
        <v>30.080634</v>
      </c>
      <c r="F162" s="10">
        <f>IFERROR((Indata!F162*Modellvärden!F$7)+Modellvärden!F$6,"")</f>
        <v>31.384926993635343</v>
      </c>
      <c r="G162" s="10">
        <f>IFERROR((Indata!G162*Modellvärden!G$7)+Modellvärden!G$6,"")</f>
        <v>30.308799999999998</v>
      </c>
      <c r="H162" s="10">
        <f>IFERROR((Indata!H162*Modellvärden!H$7)+Modellvärden!H$6,"")</f>
        <v>29.889400000000002</v>
      </c>
      <c r="I162" s="10">
        <f>IFERROR((Indata!I162*Modellvärden!I$7)+Modellvärden!I$6,"")</f>
        <v>29.414099999999998</v>
      </c>
      <c r="J162" s="10">
        <f>IFERROR((Indata!J162*Modellvärden!J$7)+Modellvärden!J$6,"")</f>
        <v>34.232199999999999</v>
      </c>
      <c r="K162" s="10">
        <f>IFERROR((Indata!K162*Modellvärden!K$7)+Modellvärden!K$6,"")</f>
        <v>33.733999999999988</v>
      </c>
      <c r="L162" s="10">
        <f>IFERROR((Indata!L162*Modellvärden!L$7)+Modellvärden!L$6,"")</f>
        <v>32.560249999999996</v>
      </c>
      <c r="M162" t="s">
        <v>171</v>
      </c>
      <c r="N162" s="47">
        <f>IF(K162="",(B162*Modellvärden!B$11)+(C162*Modellvärden!C$11)+(D162*Modellvärden!D$11)+(E162*Modellvärden!E$11)+(F162*Modellvärden!F$11)+(G162*Modellvärden!G$11), (B162*Modellvärden!B$4)+(C162*Modellvärden!C$4)+(D162*Modellvärden!D$4)+(E162*Modellvärden!E$4)+(F162*Modellvärden!F$4)+(G162*Modellvärden!G$4)+(H162*Modellvärden!H$4)+(I162*Modellvärden!I$4)+(J162*Modellvärden!J$4)+(K162*Modellvärden!K$4)+(L162*Modellvärden!L$4))</f>
        <v>31.392501485154771</v>
      </c>
      <c r="O162" s="47">
        <f>IF(K162="",(B162*Modellvärden!B$12)+(C162*Modellvärden!C$12)+(D162*Modellvärden!D$12)+(E162*Modellvärden!E$12)+(F162*Modellvärden!F$12)+(G162*Modellvärden!G$12),(B162*Modellvärden!B$5)+(C162*Modellvärden!C$5)+(D162*Modellvärden!D$5)+(E162*Modellvärden!E$5)+(F162*Modellvärden!F$5)+(G162*Modellvärden!G$5)+(H162*Modellvärden!H$5)+(I162*Modellvärden!I$5)+(J162*Modellvärden!J$5)
+(K162*Modellvärden!K$5)+(L162*Modellvärden!L$5))</f>
        <v>31.554129319954654</v>
      </c>
      <c r="P162" s="47">
        <f>(_xlfn.XLOOKUP(M162,Regressionsresultat!$B$53:$B$61,Modellvärden!$B$21:$B$29)*Modellvärden!$B$18)</f>
        <v>29.156866757766061</v>
      </c>
      <c r="Q162" s="47">
        <f t="shared" si="2"/>
        <v>30.701165854291826</v>
      </c>
      <c r="R162" s="47"/>
    </row>
    <row r="163" spans="1:18" ht="17.25">
      <c r="A163" s="9" t="s">
        <v>47</v>
      </c>
      <c r="B163" s="10">
        <f>IFERROR((Indata!B163*Modellvärden!B$7)+Modellvärden!B$6,"")</f>
        <v>32.036138500000007</v>
      </c>
      <c r="C163" s="10">
        <f>IFERROR((Indata!C163*Modellvärden!C$7)+Modellvärden!C$6,"")</f>
        <v>31.754728099999998</v>
      </c>
      <c r="D163" s="10">
        <f>IFERROR((Indata!D163*Modellvärden!D$7)+Modellvärden!D$6,"")</f>
        <v>27.517500000000002</v>
      </c>
      <c r="E163" s="10">
        <f>IFERROR((Indata!E163*Modellvärden!E$7)+Modellvärden!E$6,"")</f>
        <v>29.241641999999999</v>
      </c>
      <c r="F163" s="10">
        <f>IFERROR((Indata!F163*Modellvärden!F$7)+Modellvärden!F$6,"")</f>
        <v>23.511785815202035</v>
      </c>
      <c r="G163" s="10">
        <f>IFERROR((Indata!G163*Modellvärden!G$7)+Modellvärden!G$6,"")</f>
        <v>35.215600000000002</v>
      </c>
      <c r="H163" s="10">
        <f>IFERROR((Indata!H163*Modellvärden!H$7)+Modellvärden!H$6,"")</f>
        <v>39.956800000000001</v>
      </c>
      <c r="I163" s="10">
        <f>IFERROR((Indata!I163*Modellvärden!I$7)+Modellvärden!I$6,"")</f>
        <v>29.1144</v>
      </c>
      <c r="J163" s="10">
        <f>IFERROR((Indata!J163*Modellvärden!J$7)+Modellvärden!J$6,"")</f>
        <v>21.448800000000006</v>
      </c>
      <c r="K163" s="10">
        <f>IFERROR((Indata!K163*Modellvärden!K$7)+Modellvärden!K$6,"")</f>
        <v>37.451999999999998</v>
      </c>
      <c r="L163" s="10">
        <f>IFERROR((Indata!L163*Modellvärden!L$7)+Modellvärden!L$6,"")</f>
        <v>28.407800000000009</v>
      </c>
      <c r="M163" t="s">
        <v>26</v>
      </c>
      <c r="N163" s="47">
        <f>IF(K163="",(B163*Modellvärden!B$11)+(C163*Modellvärden!C$11)+(D163*Modellvärden!D$11)+(E163*Modellvärden!E$11)+(F163*Modellvärden!F$11)+(G163*Modellvärden!G$11), (B163*Modellvärden!B$4)+(C163*Modellvärden!C$4)+(D163*Modellvärden!D$4)+(E163*Modellvärden!E$4)+(F163*Modellvärden!F$4)+(G163*Modellvärden!G$4)+(H163*Modellvärden!H$4)+(I163*Modellvärden!I$4)+(J163*Modellvärden!J$4)+(K163*Modellvärden!K$4)+(L163*Modellvärden!L$4))</f>
        <v>30.718836767756081</v>
      </c>
      <c r="O163" s="47">
        <f>IF(K163="",(B163*Modellvärden!B$12)+(C163*Modellvärden!C$12)+(D163*Modellvärden!D$12)+(E163*Modellvärden!E$12)+(F163*Modellvärden!F$12)+(G163*Modellvärden!G$12),(B163*Modellvärden!B$5)+(C163*Modellvärden!C$5)+(D163*Modellvärden!D$5)+(E163*Modellvärden!E$5)+(F163*Modellvärden!F$5)+(G163*Modellvärden!G$5)+(H163*Modellvärden!H$5)+(I163*Modellvärden!I$5)+(J163*Modellvärden!J$5)
+(K163*Modellvärden!K$5)+(L163*Modellvärden!L$5))</f>
        <v>30.867377408562472</v>
      </c>
      <c r="P163" s="47">
        <f>(_xlfn.XLOOKUP(M163,Regressionsresultat!$B$53:$B$61,Modellvärden!$B$21:$B$29)*Modellvärden!$B$18)</f>
        <v>29.352675018140246</v>
      </c>
      <c r="Q163" s="47">
        <f t="shared" si="2"/>
        <v>30.312963064819598</v>
      </c>
      <c r="R163" s="47"/>
    </row>
    <row r="164" spans="1:18" ht="17.25">
      <c r="A164" s="9" t="s">
        <v>292</v>
      </c>
      <c r="B164" s="10">
        <f>IFERROR((Indata!B164*Modellvärden!B$7)+Modellvärden!B$6,"")</f>
        <v>31.148236500000003</v>
      </c>
      <c r="C164" s="10">
        <f>IFERROR((Indata!C164*Modellvärden!C$7)+Modellvärden!C$6,"")</f>
        <v>31.919544799999997</v>
      </c>
      <c r="D164" s="10">
        <f>IFERROR((Indata!D164*Modellvärden!D$7)+Modellvärden!D$6,"")</f>
        <v>27.179400000000001</v>
      </c>
      <c r="E164" s="10">
        <f>IFERROR((Indata!E164*Modellvärden!E$7)+Modellvärden!E$6,"")</f>
        <v>29.685854999999997</v>
      </c>
      <c r="F164" s="10">
        <f>IFERROR((Indata!F164*Modellvärden!F$7)+Modellvärden!F$6,"")</f>
        <v>30.817117531188444</v>
      </c>
      <c r="G164" s="10">
        <f>IFERROR((Indata!G164*Modellvärden!G$7)+Modellvärden!G$6,"")</f>
        <v>32.814399999999999</v>
      </c>
      <c r="H164" s="10" t="str">
        <f>IFERROR((Indata!H164*Modellvärden!H$7)+Modellvärden!H$6,"")</f>
        <v/>
      </c>
      <c r="I164" s="10" t="str">
        <f>IFERROR((Indata!I164*Modellvärden!I$7)+Modellvärden!I$6,"")</f>
        <v/>
      </c>
      <c r="J164" s="10" t="str">
        <f>IFERROR((Indata!J164*Modellvärden!J$7)+Modellvärden!J$6,"")</f>
        <v/>
      </c>
      <c r="K164" s="10" t="str">
        <f>IFERROR((Indata!K164*Modellvärden!K$7)+Modellvärden!K$6,"")</f>
        <v/>
      </c>
      <c r="L164" s="10" t="str">
        <f>IFERROR((Indata!L164*Modellvärden!L$7)+Modellvärden!L$6,"")</f>
        <v/>
      </c>
      <c r="M164" t="s">
        <v>155</v>
      </c>
      <c r="N164" s="47">
        <f>IF(K164="",(B164*Modellvärden!B$11)+(C164*Modellvärden!C$11)+(D164*Modellvärden!D$11)+(E164*Modellvärden!E$11)+(F164*Modellvärden!F$11)+(G164*Modellvärden!G$11), (B164*Modellvärden!B$4)+(C164*Modellvärden!C$4)+(D164*Modellvärden!D$4)+(E164*Modellvärden!E$4)+(F164*Modellvärden!F$4)+(G164*Modellvärden!G$4)+(H164*Modellvärden!H$4)+(I164*Modellvärden!I$4)+(J164*Modellvärden!J$4)+(K164*Modellvärden!K$4)+(L164*Modellvärden!L$4))</f>
        <v>30.686157425399809</v>
      </c>
      <c r="O164" s="47">
        <f>IF(K164="",(B164*Modellvärden!B$12)+(C164*Modellvärden!C$12)+(D164*Modellvärden!D$12)+(E164*Modellvärden!E$12)+(F164*Modellvärden!F$12)+(G164*Modellvärden!G$12),(B164*Modellvärden!B$5)+(C164*Modellvärden!C$5)+(D164*Modellvärden!D$5)+(E164*Modellvärden!E$5)+(F164*Modellvärden!F$5)+(G164*Modellvärden!G$5)+(H164*Modellvärden!H$5)+(I164*Modellvärden!I$5)+(J164*Modellvärden!J$5)
+(K164*Modellvärden!K$5)+(L164*Modellvärden!L$5))</f>
        <v>30.707626940981786</v>
      </c>
      <c r="P164" s="47">
        <f>(_xlfn.XLOOKUP(M164,Regressionsresultat!$B$53:$B$61,Modellvärden!$B$21:$B$29)*Modellvärden!$B$18)</f>
        <v>32.997385452191033</v>
      </c>
      <c r="Q164" s="47">
        <f t="shared" si="2"/>
        <v>31.463723272857539</v>
      </c>
      <c r="R164" s="47"/>
    </row>
    <row r="165" spans="1:18" ht="17.25">
      <c r="A165" s="9" t="s">
        <v>290</v>
      </c>
      <c r="B165" s="10">
        <f>IFERROR((Indata!B165*Modellvärden!B$7)+Modellvärden!B$6,"")</f>
        <v>30.939730500000003</v>
      </c>
      <c r="C165" s="10">
        <f>IFERROR((Indata!C165*Modellvärden!C$7)+Modellvärden!C$6,"")</f>
        <v>29.6546807</v>
      </c>
      <c r="D165" s="10">
        <f>IFERROR((Indata!D165*Modellvärden!D$7)+Modellvärden!D$6,"")</f>
        <v>26.9785</v>
      </c>
      <c r="E165" s="10">
        <f>IFERROR((Indata!E165*Modellvärden!E$7)+Modellvärden!E$6,"")</f>
        <v>28.931408999999999</v>
      </c>
      <c r="F165" s="10">
        <f>IFERROR((Indata!F165*Modellvärden!F$7)+Modellvärden!F$6,"")</f>
        <v>28.13338919925512</v>
      </c>
      <c r="G165" s="10">
        <f>IFERROR((Indata!G165*Modellvärden!G$7)+Modellvärden!G$6,"")</f>
        <v>32.501199999999997</v>
      </c>
      <c r="H165" s="10" t="str">
        <f>IFERROR((Indata!H165*Modellvärden!H$7)+Modellvärden!H$6,"")</f>
        <v/>
      </c>
      <c r="I165" s="10" t="str">
        <f>IFERROR((Indata!I165*Modellvärden!I$7)+Modellvärden!I$6,"")</f>
        <v/>
      </c>
      <c r="J165" s="10" t="str">
        <f>IFERROR((Indata!J165*Modellvärden!J$7)+Modellvärden!J$6,"")</f>
        <v/>
      </c>
      <c r="K165" s="10" t="str">
        <f>IFERROR((Indata!K165*Modellvärden!K$7)+Modellvärden!K$6,"")</f>
        <v/>
      </c>
      <c r="L165" s="10" t="str">
        <f>IFERROR((Indata!L165*Modellvärden!L$7)+Modellvärden!L$6,"")</f>
        <v/>
      </c>
      <c r="M165" t="s">
        <v>104</v>
      </c>
      <c r="N165" s="47">
        <f>IF(K165="",(B165*Modellvärden!B$11)+(C165*Modellvärden!C$11)+(D165*Modellvärden!D$11)+(E165*Modellvärden!E$11)+(F165*Modellvärden!F$11)+(G165*Modellvärden!G$11), (B165*Modellvärden!B$4)+(C165*Modellvärden!C$4)+(D165*Modellvärden!D$4)+(E165*Modellvärden!E$4)+(F165*Modellvärden!F$4)+(G165*Modellvärden!G$4)+(H165*Modellvärden!H$4)+(I165*Modellvärden!I$4)+(J165*Modellvärden!J$4)+(K165*Modellvärden!K$4)+(L165*Modellvärden!L$4))</f>
        <v>29.519498734920333</v>
      </c>
      <c r="O165" s="47">
        <f>IF(K165="",(B165*Modellvärden!B$12)+(C165*Modellvärden!C$12)+(D165*Modellvärden!D$12)+(E165*Modellvärden!E$12)+(F165*Modellvärden!F$12)+(G165*Modellvärden!G$12),(B165*Modellvärden!B$5)+(C165*Modellvärden!C$5)+(D165*Modellvärden!D$5)+(E165*Modellvärden!E$5)+(F165*Modellvärden!F$5)+(G165*Modellvärden!G$5)+(H165*Modellvärden!H$5)+(I165*Modellvärden!I$5)+(J165*Modellvärden!J$5)
+(K165*Modellvärden!K$5)+(L165*Modellvärden!L$5))</f>
        <v>29.398030531640153</v>
      </c>
      <c r="P165" s="47">
        <f>(_xlfn.XLOOKUP(M165,Regressionsresultat!$B$53:$B$61,Modellvärden!$B$21:$B$29)*Modellvärden!$B$18)</f>
        <v>23.722217719568764</v>
      </c>
      <c r="Q165" s="47">
        <f t="shared" si="2"/>
        <v>27.54658232870975</v>
      </c>
      <c r="R165" s="47"/>
    </row>
    <row r="166" spans="1:18" ht="17.25">
      <c r="A166" s="9" t="s">
        <v>203</v>
      </c>
      <c r="B166" s="10">
        <f>IFERROR((Indata!B166*Modellvärden!B$7)+Modellvärden!B$6,"")</f>
        <v>31.985872000000004</v>
      </c>
      <c r="C166" s="10">
        <f>IFERROR((Indata!C166*Modellvärden!C$7)+Modellvärden!C$6,"")</f>
        <v>30.290885299999999</v>
      </c>
      <c r="D166" s="10">
        <f>IFERROR((Indata!D166*Modellvärden!D$7)+Modellvärden!D$6,"")</f>
        <v>27.178000000000001</v>
      </c>
      <c r="E166" s="10">
        <f>IFERROR((Indata!E166*Modellvärden!E$7)+Modellvärden!E$6,"")</f>
        <v>29.510294999999999</v>
      </c>
      <c r="F166" s="10">
        <f>IFERROR((Indata!F166*Modellvärden!F$7)+Modellvärden!F$6,"")</f>
        <v>37.615376196990425</v>
      </c>
      <c r="G166" s="10">
        <f>IFERROR((Indata!G166*Modellvärden!G$7)+Modellvärden!G$6,"")</f>
        <v>35.633200000000002</v>
      </c>
      <c r="H166" s="10">
        <f>IFERROR((Indata!H166*Modellvärden!H$7)+Modellvärden!H$6,"")</f>
        <v>33.775599999999997</v>
      </c>
      <c r="I166" s="10">
        <f>IFERROR((Indata!I166*Modellvärden!I$7)+Modellvärden!I$6,"")</f>
        <v>39.370800000000003</v>
      </c>
      <c r="J166" s="10">
        <f>IFERROR((Indata!J166*Modellvärden!J$7)+Modellvärden!J$6,"")</f>
        <v>40.060399999999994</v>
      </c>
      <c r="K166" s="10">
        <f>IFERROR((Indata!K166*Modellvärden!K$7)+Modellvärden!K$6,"")</f>
        <v>31.575999999999993</v>
      </c>
      <c r="L166" s="10">
        <f>IFERROR((Indata!L166*Modellvärden!L$7)+Modellvärden!L$6,"")</f>
        <v>33.885500000000008</v>
      </c>
      <c r="M166" t="s">
        <v>195</v>
      </c>
      <c r="N166" s="47">
        <f>IF(K166="",(B166*Modellvärden!B$11)+(C166*Modellvärden!C$11)+(D166*Modellvärden!D$11)+(E166*Modellvärden!E$11)+(F166*Modellvärden!F$11)+(G166*Modellvärden!G$11), (B166*Modellvärden!B$4)+(C166*Modellvärden!C$4)+(D166*Modellvärden!D$4)+(E166*Modellvärden!E$4)+(F166*Modellvärden!F$4)+(G166*Modellvärden!G$4)+(H166*Modellvärden!H$4)+(I166*Modellvärden!I$4)+(J166*Modellvärden!J$4)+(K166*Modellvärden!K$4)+(L166*Modellvärden!L$4))</f>
        <v>33.797540713310234</v>
      </c>
      <c r="O166" s="47">
        <f>IF(K166="",(B166*Modellvärden!B$12)+(C166*Modellvärden!C$12)+(D166*Modellvärden!D$12)+(E166*Modellvärden!E$12)+(F166*Modellvärden!F$12)+(G166*Modellvärden!G$12),(B166*Modellvärden!B$5)+(C166*Modellvärden!C$5)+(D166*Modellvärden!D$5)+(E166*Modellvärden!E$5)+(F166*Modellvärden!F$5)+(G166*Modellvärden!G$5)+(H166*Modellvärden!H$5)+(I166*Modellvärden!I$5)+(J166*Modellvärden!J$5)
+(K166*Modellvärden!K$5)+(L166*Modellvärden!L$5))</f>
        <v>33.736015565706126</v>
      </c>
      <c r="P166" s="47">
        <f>(_xlfn.XLOOKUP(M166,Regressionsresultat!$B$53:$B$61,Modellvärden!$B$21:$B$29)*Modellvärden!$B$18)</f>
        <v>33.151530705965484</v>
      </c>
      <c r="Q166" s="47">
        <f t="shared" si="2"/>
        <v>33.561695661660615</v>
      </c>
      <c r="R166" s="47"/>
    </row>
    <row r="167" spans="1:18" ht="17.25">
      <c r="A167" s="9" t="s">
        <v>261</v>
      </c>
      <c r="B167" s="10">
        <f>IFERROR((Indata!B167*Modellvärden!B$7)+Modellvärden!B$6,"")</f>
        <v>29.907368500000004</v>
      </c>
      <c r="C167" s="10">
        <f>IFERROR((Indata!C167*Modellvärden!C$7)+Modellvärden!C$6,"")</f>
        <v>29.751177799999997</v>
      </c>
      <c r="D167" s="10">
        <f>IFERROR((Indata!D167*Modellvärden!D$7)+Modellvärden!D$6,"")</f>
        <v>26.968</v>
      </c>
      <c r="E167" s="10">
        <f>IFERROR((Indata!E167*Modellvärden!E$7)+Modellvärden!E$6,"")</f>
        <v>28.973681999999997</v>
      </c>
      <c r="F167" s="10">
        <f>IFERROR((Indata!F167*Modellvärden!F$7)+Modellvärden!F$6,"")</f>
        <v>27.135504419384333</v>
      </c>
      <c r="G167" s="10">
        <f>IFERROR((Indata!G167*Modellvärden!G$7)+Modellvärden!G$6,"")</f>
        <v>30.256599999999999</v>
      </c>
      <c r="H167" s="10">
        <f>IFERROR((Indata!H167*Modellvärden!H$7)+Modellvärden!H$6,"")</f>
        <v>29.002000000000002</v>
      </c>
      <c r="I167" s="10">
        <f>IFERROR((Indata!I167*Modellvärden!I$7)+Modellvärden!I$6,"")</f>
        <v>22.554300000000001</v>
      </c>
      <c r="J167" s="10">
        <f>IFERROR((Indata!J167*Modellvärden!J$7)+Modellvärden!J$6,"")</f>
        <v>29.305599999999998</v>
      </c>
      <c r="K167" s="10">
        <f>IFERROR((Indata!K167*Modellvärden!K$7)+Modellvärden!K$6,"")</f>
        <v>25.751999999999988</v>
      </c>
      <c r="L167" s="10">
        <f>IFERROR((Indata!L167*Modellvärden!L$7)+Modellvärden!L$6,"")</f>
        <v>30.79325</v>
      </c>
      <c r="M167" t="s">
        <v>253</v>
      </c>
      <c r="N167" s="47">
        <f>IF(K167="",(B167*Modellvärden!B$11)+(C167*Modellvärden!C$11)+(D167*Modellvärden!D$11)+(E167*Modellvärden!E$11)+(F167*Modellvärden!F$11)+(G167*Modellvärden!G$11), (B167*Modellvärden!B$4)+(C167*Modellvärden!C$4)+(D167*Modellvärden!D$4)+(E167*Modellvärden!E$4)+(F167*Modellvärden!F$4)+(G167*Modellvärden!G$4)+(H167*Modellvärden!H$4)+(I167*Modellvärden!I$4)+(J167*Modellvärden!J$4)+(K167*Modellvärden!K$4)+(L167*Modellvärden!L$4))</f>
        <v>28.187097133639718</v>
      </c>
      <c r="O167" s="47">
        <f>IF(K167="",(B167*Modellvärden!B$12)+(C167*Modellvärden!C$12)+(D167*Modellvärden!D$12)+(E167*Modellvärden!E$12)+(F167*Modellvärden!F$12)+(G167*Modellvärden!G$12),(B167*Modellvärden!B$5)+(C167*Modellvärden!C$5)+(D167*Modellvärden!D$5)+(E167*Modellvärden!E$5)+(F167*Modellvärden!F$5)+(G167*Modellvärden!G$5)+(H167*Modellvärden!H$5)+(I167*Modellvärden!I$5)+(J167*Modellvärden!J$5)
+(K167*Modellvärden!K$5)+(L167*Modellvärden!L$5))</f>
        <v>28.152471623730893</v>
      </c>
      <c r="P167" s="47">
        <f>(_xlfn.XLOOKUP(M167,Regressionsresultat!$B$53:$B$61,Modellvärden!$B$21:$B$29)*Modellvärden!$B$18)</f>
        <v>32.168195415945611</v>
      </c>
      <c r="Q167" s="47">
        <f t="shared" si="2"/>
        <v>29.502588057772073</v>
      </c>
      <c r="R167" s="47"/>
    </row>
    <row r="168" spans="1:18" ht="17.25">
      <c r="A168" s="9" t="s">
        <v>314</v>
      </c>
      <c r="B168" s="10">
        <f>IFERROR((Indata!B168*Modellvärden!B$7)+Modellvärden!B$6,"")</f>
        <v>31.990925000000004</v>
      </c>
      <c r="C168" s="10">
        <f>IFERROR((Indata!C168*Modellvärden!C$7)+Modellvärden!C$6,"")</f>
        <v>30.486480499999999</v>
      </c>
      <c r="D168" s="10">
        <f>IFERROR((Indata!D168*Modellvärden!D$7)+Modellvärden!D$6,"")</f>
        <v>27.2179</v>
      </c>
      <c r="E168" s="10">
        <f>IFERROR((Indata!E168*Modellvärden!E$7)+Modellvärden!E$6,"")</f>
        <v>29.139077999999998</v>
      </c>
      <c r="F168" s="10">
        <f>IFERROR((Indata!F168*Modellvärden!F$7)+Modellvärden!F$6,"")</f>
        <v>27.063069091896296</v>
      </c>
      <c r="G168" s="10">
        <f>IFERROR((Indata!G168*Modellvärden!G$7)+Modellvärden!G$6,"")</f>
        <v>31.8748</v>
      </c>
      <c r="H168" s="10" t="str">
        <f>IFERROR((Indata!H168*Modellvärden!H$7)+Modellvärden!H$6,"")</f>
        <v/>
      </c>
      <c r="I168" s="10" t="str">
        <f>IFERROR((Indata!I168*Modellvärden!I$7)+Modellvärden!I$6,"")</f>
        <v/>
      </c>
      <c r="J168" s="10" t="str">
        <f>IFERROR((Indata!J168*Modellvärden!J$7)+Modellvärden!J$6,"")</f>
        <v/>
      </c>
      <c r="K168" s="10" t="str">
        <f>IFERROR((Indata!K168*Modellvärden!K$7)+Modellvärden!K$6,"")</f>
        <v/>
      </c>
      <c r="L168" s="10" t="str">
        <f>IFERROR((Indata!L168*Modellvärden!L$7)+Modellvärden!L$6,"")</f>
        <v/>
      </c>
      <c r="M168" t="s">
        <v>195</v>
      </c>
      <c r="N168" s="47">
        <f>IF(K168="",(B168*Modellvärden!B$11)+(C168*Modellvärden!C$11)+(D168*Modellvärden!D$11)+(E168*Modellvärden!E$11)+(F168*Modellvärden!F$11)+(G168*Modellvärden!G$11), (B168*Modellvärden!B$4)+(C168*Modellvärden!C$4)+(D168*Modellvärden!D$4)+(E168*Modellvärden!E$4)+(F168*Modellvärden!F$4)+(G168*Modellvärden!G$4)+(H168*Modellvärden!H$4)+(I168*Modellvärden!I$4)+(J168*Modellvärden!J$4)+(K168*Modellvärden!K$4)+(L168*Modellvärden!L$4))</f>
        <v>29.673211454704031</v>
      </c>
      <c r="O168" s="47">
        <f>IF(K168="",(B168*Modellvärden!B$12)+(C168*Modellvärden!C$12)+(D168*Modellvärden!D$12)+(E168*Modellvärden!E$12)+(F168*Modellvärden!F$12)+(G168*Modellvärden!G$12),(B168*Modellvärden!B$5)+(C168*Modellvärden!C$5)+(D168*Modellvärden!D$5)+(E168*Modellvärden!E$5)+(F168*Modellvärden!F$5)+(G168*Modellvärden!G$5)+(H168*Modellvärden!H$5)+(I168*Modellvärden!I$5)+(J168*Modellvärden!J$5)
+(K168*Modellvärden!K$5)+(L168*Modellvärden!L$5))</f>
        <v>29.643233912309203</v>
      </c>
      <c r="P168" s="47">
        <f>(_xlfn.XLOOKUP(M168,Regressionsresultat!$B$53:$B$61,Modellvärden!$B$21:$B$29)*Modellvärden!$B$18)</f>
        <v>33.151530705965484</v>
      </c>
      <c r="Q168" s="47">
        <f t="shared" si="2"/>
        <v>30.822658690992906</v>
      </c>
      <c r="R168" s="47"/>
    </row>
    <row r="169" spans="1:18" ht="17.25">
      <c r="A169" s="9" t="s">
        <v>313</v>
      </c>
      <c r="B169" s="10">
        <f>IFERROR((Indata!B169*Modellvärden!B$7)+Modellvärden!B$6,"")</f>
        <v>31.698316000000002</v>
      </c>
      <c r="C169" s="10">
        <f>IFERROR((Indata!C169*Modellvärden!C$7)+Modellvärden!C$6,"")</f>
        <v>30.297734599999998</v>
      </c>
      <c r="D169" s="10">
        <f>IFERROR((Indata!D169*Modellvärden!D$7)+Modellvärden!D$6,"")</f>
        <v>27.101700000000001</v>
      </c>
      <c r="E169" s="10">
        <f>IFERROR((Indata!E169*Modellvärden!E$7)+Modellvärden!E$6,"")</f>
        <v>29.198675999999999</v>
      </c>
      <c r="F169" s="10">
        <f>IFERROR((Indata!F169*Modellvärden!F$7)+Modellvärden!F$6,"")</f>
        <v>28.363762376237624</v>
      </c>
      <c r="G169" s="10">
        <f>IFERROR((Indata!G169*Modellvärden!G$7)+Modellvärden!G$6,"")</f>
        <v>30.047799999999999</v>
      </c>
      <c r="H169" s="10" t="str">
        <f>IFERROR((Indata!H169*Modellvärden!H$7)+Modellvärden!H$6,"")</f>
        <v/>
      </c>
      <c r="I169" s="10" t="str">
        <f>IFERROR((Indata!I169*Modellvärden!I$7)+Modellvärden!I$6,"")</f>
        <v/>
      </c>
      <c r="J169" s="10" t="str">
        <f>IFERROR((Indata!J169*Modellvärden!J$7)+Modellvärden!J$6,"")</f>
        <v/>
      </c>
      <c r="K169" s="10" t="str">
        <f>IFERROR((Indata!K169*Modellvärden!K$7)+Modellvärden!K$6,"")</f>
        <v/>
      </c>
      <c r="L169" s="10" t="str">
        <f>IFERROR((Indata!L169*Modellvärden!L$7)+Modellvärden!L$6,"")</f>
        <v/>
      </c>
      <c r="M169" t="s">
        <v>195</v>
      </c>
      <c r="N169" s="47">
        <f>IF(K169="",(B169*Modellvärden!B$11)+(C169*Modellvärden!C$11)+(D169*Modellvärden!D$11)+(E169*Modellvärden!E$11)+(F169*Modellvärden!F$11)+(G169*Modellvärden!G$11), (B169*Modellvärden!B$4)+(C169*Modellvärden!C$4)+(D169*Modellvärden!D$4)+(E169*Modellvärden!E$4)+(F169*Modellvärden!F$4)+(G169*Modellvärden!G$4)+(H169*Modellvärden!H$4)+(I169*Modellvärden!I$4)+(J169*Modellvärden!J$4)+(K169*Modellvärden!K$4)+(L169*Modellvärden!L$4))</f>
        <v>29.491274887962497</v>
      </c>
      <c r="O169" s="47">
        <f>IF(K169="",(B169*Modellvärden!B$12)+(C169*Modellvärden!C$12)+(D169*Modellvärden!D$12)+(E169*Modellvärden!E$12)+(F169*Modellvärden!F$12)+(G169*Modellvärden!G$12),(B169*Modellvärden!B$5)+(C169*Modellvärden!C$5)+(D169*Modellvärden!D$5)+(E169*Modellvärden!E$5)+(F169*Modellvärden!F$5)+(G169*Modellvärden!G$5)+(H169*Modellvärden!H$5)+(I169*Modellvärden!I$5)+(J169*Modellvärden!J$5)
+(K169*Modellvärden!K$5)+(L169*Modellvärden!L$5))</f>
        <v>29.491162830164225</v>
      </c>
      <c r="P169" s="47">
        <f>(_xlfn.XLOOKUP(M169,Regressionsresultat!$B$53:$B$61,Modellvärden!$B$21:$B$29)*Modellvärden!$B$18)</f>
        <v>33.151530705965484</v>
      </c>
      <c r="Q169" s="47">
        <f t="shared" si="2"/>
        <v>30.711322808030733</v>
      </c>
      <c r="R169" s="47"/>
    </row>
    <row r="170" spans="1:18" ht="17.25">
      <c r="A170" s="9" t="s">
        <v>174</v>
      </c>
      <c r="B170" s="10">
        <f>IFERROR((Indata!B170*Modellvärden!B$7)+Modellvärden!B$6,"")</f>
        <v>30.969180500000004</v>
      </c>
      <c r="C170" s="10">
        <f>IFERROR((Indata!C170*Modellvärden!C$7)+Modellvärden!C$6,"")</f>
        <v>31.493327600000001</v>
      </c>
      <c r="D170" s="10">
        <f>IFERROR((Indata!D170*Modellvärden!D$7)+Modellvärden!D$6,"")</f>
        <v>27.122</v>
      </c>
      <c r="E170" s="10">
        <f>IFERROR((Indata!E170*Modellvärden!E$7)+Modellvärden!E$6,"")</f>
        <v>29.544713999999999</v>
      </c>
      <c r="F170" s="10">
        <f>IFERROR((Indata!F170*Modellvärden!F$7)+Modellvärden!F$6,"")</f>
        <v>34.911171136555751</v>
      </c>
      <c r="G170" s="10">
        <f>IFERROR((Indata!G170*Modellvärden!G$7)+Modellvärden!G$6,"")</f>
        <v>30.569800000000001</v>
      </c>
      <c r="H170" s="10">
        <f>IFERROR((Indata!H170*Modellvärden!H$7)+Modellvärden!H$6,"")</f>
        <v>33.653200000000005</v>
      </c>
      <c r="I170" s="10">
        <f>IFERROR((Indata!I170*Modellvärden!I$7)+Modellvärden!I$6,"")</f>
        <v>31.0458</v>
      </c>
      <c r="J170" s="10">
        <f>IFERROR((Indata!J170*Modellvärden!J$7)+Modellvärden!J$6,"")</f>
        <v>29.820799999999998</v>
      </c>
      <c r="K170" s="10">
        <f>IFERROR((Indata!K170*Modellvärden!K$7)+Modellvärden!K$6,"")</f>
        <v>31.367999999999995</v>
      </c>
      <c r="L170" s="10">
        <f>IFERROR((Indata!L170*Modellvärden!L$7)+Modellvärden!L$6,"")</f>
        <v>27.877700000000004</v>
      </c>
      <c r="M170" t="s">
        <v>171</v>
      </c>
      <c r="N170" s="47">
        <f>IF(K170="",(B170*Modellvärden!B$11)+(C170*Modellvärden!C$11)+(D170*Modellvärden!D$11)+(E170*Modellvärden!E$11)+(F170*Modellvärden!F$11)+(G170*Modellvärden!G$11), (B170*Modellvärden!B$4)+(C170*Modellvärden!C$4)+(D170*Modellvärden!D$4)+(E170*Modellvärden!E$4)+(F170*Modellvärden!F$4)+(G170*Modellvärden!G$4)+(H170*Modellvärden!H$4)+(I170*Modellvärden!I$4)+(J170*Modellvärden!J$4)+(K170*Modellvärden!K$4)+(L170*Modellvärden!L$4))</f>
        <v>30.803031808858304</v>
      </c>
      <c r="O170" s="47">
        <f>IF(K170="",(B170*Modellvärden!B$12)+(C170*Modellvärden!C$12)+(D170*Modellvärden!D$12)+(E170*Modellvärden!E$12)+(F170*Modellvärden!F$12)+(G170*Modellvärden!G$12),(B170*Modellvärden!B$5)+(C170*Modellvärden!C$5)+(D170*Modellvärden!D$5)+(E170*Modellvärden!E$5)+(F170*Modellvärden!F$5)+(G170*Modellvärden!G$5)+(H170*Modellvärden!H$5)+(I170*Modellvärden!I$5)+(J170*Modellvärden!J$5)
+(K170*Modellvärden!K$5)+(L170*Modellvärden!L$5))</f>
        <v>30.809772114871063</v>
      </c>
      <c r="P170" s="47">
        <f>(_xlfn.XLOOKUP(M170,Regressionsresultat!$B$53:$B$61,Modellvärden!$B$21:$B$29)*Modellvärden!$B$18)</f>
        <v>29.156866757766061</v>
      </c>
      <c r="Q170" s="47">
        <f t="shared" si="2"/>
        <v>30.25655689383181</v>
      </c>
      <c r="R170" s="47"/>
    </row>
    <row r="171" spans="1:18" ht="17.25">
      <c r="A171" s="9" t="s">
        <v>328</v>
      </c>
      <c r="B171" s="10">
        <f>IFERROR((Indata!B171*Modellvärden!B$7)+Modellvärden!B$6,"")</f>
        <v>29.686354000000005</v>
      </c>
      <c r="C171" s="10">
        <f>IFERROR((Indata!C171*Modellvärden!C$7)+Modellvärden!C$6,"")</f>
        <v>30.157627399999999</v>
      </c>
      <c r="D171" s="10">
        <f>IFERROR((Indata!D171*Modellvärden!D$7)+Modellvärden!D$6,"")</f>
        <v>26.984100000000002</v>
      </c>
      <c r="E171" s="10">
        <f>IFERROR((Indata!E171*Modellvärden!E$7)+Modellvärden!E$6,"")</f>
        <v>29.096573999999997</v>
      </c>
      <c r="F171" s="10">
        <f>IFERROR((Indata!F171*Modellvärden!F$7)+Modellvärden!F$6,"")</f>
        <v>33.163434605409414</v>
      </c>
      <c r="G171" s="10">
        <f>IFERROR((Indata!G171*Modellvärden!G$7)+Modellvärden!G$6,"")</f>
        <v>24.932199999999998</v>
      </c>
      <c r="H171" s="10" t="str">
        <f>IFERROR((Indata!H171*Modellvärden!H$7)+Modellvärden!H$6,"")</f>
        <v/>
      </c>
      <c r="I171" s="10" t="str">
        <f>IFERROR((Indata!I171*Modellvärden!I$7)+Modellvärden!I$6,"")</f>
        <v/>
      </c>
      <c r="J171" s="10" t="str">
        <f>IFERROR((Indata!J171*Modellvärden!J$7)+Modellvärden!J$6,"")</f>
        <v/>
      </c>
      <c r="K171" s="10" t="str">
        <f>IFERROR((Indata!K171*Modellvärden!K$7)+Modellvärden!K$6,"")</f>
        <v/>
      </c>
      <c r="L171" s="10" t="str">
        <f>IFERROR((Indata!L171*Modellvärden!L$7)+Modellvärden!L$6,"")</f>
        <v/>
      </c>
      <c r="M171" t="s">
        <v>229</v>
      </c>
      <c r="N171" s="47">
        <f>IF(K171="",(B171*Modellvärden!B$11)+(C171*Modellvärden!C$11)+(D171*Modellvärden!D$11)+(E171*Modellvärden!E$11)+(F171*Modellvärden!F$11)+(G171*Modellvärden!G$11), (B171*Modellvärden!B$4)+(C171*Modellvärden!C$4)+(D171*Modellvärden!D$4)+(E171*Modellvärden!E$4)+(F171*Modellvärden!F$4)+(G171*Modellvärden!G$4)+(H171*Modellvärden!H$4)+(I171*Modellvärden!I$4)+(J171*Modellvärden!J$4)+(K171*Modellvärden!K$4)+(L171*Modellvärden!L$4))</f>
        <v>29.063347719544609</v>
      </c>
      <c r="O171" s="47">
        <f>IF(K171="",(B171*Modellvärden!B$12)+(C171*Modellvärden!C$12)+(D171*Modellvärden!D$12)+(E171*Modellvärden!E$12)+(F171*Modellvärden!F$12)+(G171*Modellvärden!G$12),(B171*Modellvärden!B$5)+(C171*Modellvärden!C$5)+(D171*Modellvärden!D$5)+(E171*Modellvärden!E$5)+(F171*Modellvärden!F$5)+(G171*Modellvärden!G$5)+(H171*Modellvärden!H$5)+(I171*Modellvärden!I$5)+(J171*Modellvärden!J$5)
+(K171*Modellvärden!K$5)+(L171*Modellvärden!L$5))</f>
        <v>29.200191701834832</v>
      </c>
      <c r="P171" s="47">
        <f>(_xlfn.XLOOKUP(M171,Regressionsresultat!$B$53:$B$61,Modellvärden!$B$21:$B$29)*Modellvärden!$B$18)</f>
        <v>20.165998647610348</v>
      </c>
      <c r="Q171" s="47">
        <f t="shared" si="2"/>
        <v>26.143179356329927</v>
      </c>
      <c r="R171" s="47"/>
    </row>
    <row r="172" spans="1:18" ht="17.25">
      <c r="A172" s="9" t="s">
        <v>305</v>
      </c>
      <c r="B172" s="10">
        <f>IFERROR((Indata!B172*Modellvärden!B$7)+Modellvärden!B$6,"")</f>
        <v>32.535796500000004</v>
      </c>
      <c r="C172" s="10">
        <f>IFERROR((Indata!C172*Modellvärden!C$7)+Modellvärden!C$6,"")</f>
        <v>30.197856199999997</v>
      </c>
      <c r="D172" s="10">
        <f>IFERROR((Indata!D172*Modellvärden!D$7)+Modellvärden!D$6,"")</f>
        <v>29.368300000000001</v>
      </c>
      <c r="E172" s="10">
        <f>IFERROR((Indata!E172*Modellvärden!E$7)+Modellvärden!E$6,"")</f>
        <v>29.391098999999997</v>
      </c>
      <c r="F172" s="10">
        <f>IFERROR((Indata!F172*Modellvärden!F$7)+Modellvärden!F$6,"")</f>
        <v>33.300312619138388</v>
      </c>
      <c r="G172" s="10">
        <f>IFERROR((Indata!G172*Modellvärden!G$7)+Modellvärden!G$6,"")</f>
        <v>36.729399999999998</v>
      </c>
      <c r="H172" s="10" t="str">
        <f>IFERROR((Indata!H172*Modellvärden!H$7)+Modellvärden!H$6,"")</f>
        <v/>
      </c>
      <c r="I172" s="10" t="str">
        <f>IFERROR((Indata!I172*Modellvärden!I$7)+Modellvärden!I$6,"")</f>
        <v/>
      </c>
      <c r="J172" s="10" t="str">
        <f>IFERROR((Indata!J172*Modellvärden!J$7)+Modellvärden!J$6,"")</f>
        <v/>
      </c>
      <c r="K172" s="10" t="str">
        <f>IFERROR((Indata!K172*Modellvärden!K$7)+Modellvärden!K$6,"")</f>
        <v/>
      </c>
      <c r="L172" s="10" t="str">
        <f>IFERROR((Indata!L172*Modellvärden!L$7)+Modellvärden!L$6,"")</f>
        <v/>
      </c>
      <c r="M172" t="s">
        <v>195</v>
      </c>
      <c r="N172" s="47">
        <f>IF(K172="",(B172*Modellvärden!B$11)+(C172*Modellvärden!C$11)+(D172*Modellvärden!D$11)+(E172*Modellvärden!E$11)+(F172*Modellvärden!F$11)+(G172*Modellvärden!G$11), (B172*Modellvärden!B$4)+(C172*Modellvärden!C$4)+(D172*Modellvärden!D$4)+(E172*Modellvärden!E$4)+(F172*Modellvärden!F$4)+(G172*Modellvärden!G$4)+(H172*Modellvärden!H$4)+(I172*Modellvärden!I$4)+(J172*Modellvärden!J$4)+(K172*Modellvärden!K$4)+(L172*Modellvärden!L$4))</f>
        <v>31.709714560882798</v>
      </c>
      <c r="O172" s="47">
        <f>IF(K172="",(B172*Modellvärden!B$12)+(C172*Modellvärden!C$12)+(D172*Modellvärden!D$12)+(E172*Modellvärden!E$12)+(F172*Modellvärden!F$12)+(G172*Modellvärden!G$12),(B172*Modellvärden!B$5)+(C172*Modellvärden!C$5)+(D172*Modellvärden!D$5)+(E172*Modellvärden!E$5)+(F172*Modellvärden!F$5)+(G172*Modellvärden!G$5)+(H172*Modellvärden!H$5)+(I172*Modellvärden!I$5)+(J172*Modellvärden!J$5)
+(K172*Modellvärden!K$5)+(L172*Modellvärden!L$5))</f>
        <v>31.232071903835394</v>
      </c>
      <c r="P172" s="47">
        <f>(_xlfn.XLOOKUP(M172,Regressionsresultat!$B$53:$B$61,Modellvärden!$B$21:$B$29)*Modellvärden!$B$18)</f>
        <v>33.151530705965484</v>
      </c>
      <c r="Q172" s="47">
        <f t="shared" si="2"/>
        <v>32.031105723561225</v>
      </c>
      <c r="R172" s="47"/>
    </row>
    <row r="173" spans="1:18" ht="17.25">
      <c r="A173" s="9" t="s">
        <v>334</v>
      </c>
      <c r="B173" s="10">
        <f>IFERROR((Indata!B173*Modellvärden!B$7)+Modellvärden!B$6,"")</f>
        <v>20.438325500000005</v>
      </c>
      <c r="C173" s="10">
        <f>IFERROR((Indata!C173*Modellvärden!C$7)+Modellvärden!C$6,"")</f>
        <v>29.660056099999998</v>
      </c>
      <c r="D173" s="10">
        <f>IFERROR((Indata!D173*Modellvärden!D$7)+Modellvärden!D$6,"")</f>
        <v>26.945600000000002</v>
      </c>
      <c r="E173" s="10">
        <f>IFERROR((Indata!E173*Modellvärden!E$7)+Modellvärden!E$6,"")</f>
        <v>28.911773999999998</v>
      </c>
      <c r="F173" s="10">
        <f>IFERROR((Indata!F173*Modellvärden!F$7)+Modellvärden!F$6,"")</f>
        <v>32.160515613652869</v>
      </c>
      <c r="G173" s="10">
        <f>IFERROR((Indata!G173*Modellvärden!G$7)+Modellvärden!G$6,"")</f>
        <v>27.124600000000001</v>
      </c>
      <c r="H173" s="10" t="str">
        <f>IFERROR((Indata!H173*Modellvärden!H$7)+Modellvärden!H$6,"")</f>
        <v/>
      </c>
      <c r="I173" s="10" t="str">
        <f>IFERROR((Indata!I173*Modellvärden!I$7)+Modellvärden!I$6,"")</f>
        <v/>
      </c>
      <c r="J173" s="10" t="str">
        <f>IFERROR((Indata!J173*Modellvärden!J$7)+Modellvärden!J$6,"")</f>
        <v/>
      </c>
      <c r="K173" s="10" t="str">
        <f>IFERROR((Indata!K173*Modellvärden!K$7)+Modellvärden!K$6,"")</f>
        <v/>
      </c>
      <c r="L173" s="10" t="str">
        <f>IFERROR((Indata!L173*Modellvärden!L$7)+Modellvärden!L$6,"")</f>
        <v/>
      </c>
      <c r="M173" t="s">
        <v>229</v>
      </c>
      <c r="N173" s="47">
        <f>IF(K173="",(B173*Modellvärden!B$11)+(C173*Modellvärden!C$11)+(D173*Modellvärden!D$11)+(E173*Modellvärden!E$11)+(F173*Modellvärden!F$11)+(G173*Modellvärden!G$11), (B173*Modellvärden!B$4)+(C173*Modellvärden!C$4)+(D173*Modellvärden!D$4)+(E173*Modellvärden!E$4)+(F173*Modellvärden!F$4)+(G173*Modellvärden!G$4)+(H173*Modellvärden!H$4)+(I173*Modellvärden!I$4)+(J173*Modellvärden!J$4)+(K173*Modellvärden!K$4)+(L173*Modellvärden!L$4))</f>
        <v>27.862027778515522</v>
      </c>
      <c r="O173" s="47">
        <f>IF(K173="",(B173*Modellvärden!B$12)+(C173*Modellvärden!C$12)+(D173*Modellvärden!D$12)+(E173*Modellvärden!E$12)+(F173*Modellvärden!F$12)+(G173*Modellvärden!G$12),(B173*Modellvärden!B$5)+(C173*Modellvärden!C$5)+(D173*Modellvärden!D$5)+(E173*Modellvärden!E$5)+(F173*Modellvärden!F$5)+(G173*Modellvärden!G$5)+(H173*Modellvärden!H$5)+(I173*Modellvärden!I$5)+(J173*Modellvärden!J$5)
+(K173*Modellvärden!K$5)+(L173*Modellvärden!L$5))</f>
        <v>28.34832235580696</v>
      </c>
      <c r="P173" s="47">
        <f>(_xlfn.XLOOKUP(M173,Regressionsresultat!$B$53:$B$61,Modellvärden!$B$21:$B$29)*Modellvärden!$B$18)</f>
        <v>20.165998647610348</v>
      </c>
      <c r="Q173" s="47">
        <f t="shared" si="2"/>
        <v>25.458782927310946</v>
      </c>
      <c r="R173" s="47"/>
    </row>
    <row r="174" spans="1:18" ht="17.25">
      <c r="A174" s="9" t="s">
        <v>271</v>
      </c>
      <c r="B174" s="10">
        <f>IFERROR((Indata!B174*Modellvärden!B$7)+Modellvärden!B$6,"")</f>
        <v>32.501929000000004</v>
      </c>
      <c r="C174" s="10">
        <f>IFERROR((Indata!C174*Modellvärden!C$7)+Modellvärden!C$6,"")</f>
        <v>32.605168399999997</v>
      </c>
      <c r="D174" s="10">
        <f>IFERROR((Indata!D174*Modellvärden!D$7)+Modellvärden!D$6,"")</f>
        <v>31.809900000000003</v>
      </c>
      <c r="E174" s="10">
        <f>IFERROR((Indata!E174*Modellvärden!E$7)+Modellvärden!E$6,"")</f>
        <v>30.729050999999998</v>
      </c>
      <c r="F174" s="10">
        <f>IFERROR((Indata!F174*Modellvärden!F$7)+Modellvärden!F$6,"")</f>
        <v>25.294271394751426</v>
      </c>
      <c r="G174" s="10">
        <f>IFERROR((Indata!G174*Modellvärden!G$7)+Modellvärden!G$6,"")</f>
        <v>32.918799999999997</v>
      </c>
      <c r="H174" s="10" t="str">
        <f>IFERROR((Indata!H174*Modellvärden!H$7)+Modellvärden!H$6,"")</f>
        <v/>
      </c>
      <c r="I174" s="10" t="str">
        <f>IFERROR((Indata!I174*Modellvärden!I$7)+Modellvärden!I$6,"")</f>
        <v/>
      </c>
      <c r="J174" s="10" t="str">
        <f>IFERROR((Indata!J174*Modellvärden!J$7)+Modellvärden!J$6,"")</f>
        <v/>
      </c>
      <c r="K174" s="10" t="str">
        <f>IFERROR((Indata!K174*Modellvärden!K$7)+Modellvärden!K$6,"")</f>
        <v/>
      </c>
      <c r="L174" s="10" t="str">
        <f>IFERROR((Indata!L174*Modellvärden!L$7)+Modellvärden!L$6,"")</f>
        <v/>
      </c>
      <c r="M174" t="s">
        <v>26</v>
      </c>
      <c r="N174" s="47">
        <f>IF(K174="",(B174*Modellvärden!B$11)+(C174*Modellvärden!C$11)+(D174*Modellvärden!D$11)+(E174*Modellvärden!E$11)+(F174*Modellvärden!F$11)+(G174*Modellvärden!G$11), (B174*Modellvärden!B$4)+(C174*Modellvärden!C$4)+(D174*Modellvärden!D$4)+(E174*Modellvärden!E$4)+(F174*Modellvärden!F$4)+(G174*Modellvärden!G$4)+(H174*Modellvärden!H$4)+(I174*Modellvärden!I$4)+(J174*Modellvärden!J$4)+(K174*Modellvärden!K$4)+(L174*Modellvärden!L$4))</f>
        <v>31.10450345928902</v>
      </c>
      <c r="O174" s="47">
        <f>IF(K174="",(B174*Modellvärden!B$12)+(C174*Modellvärden!C$12)+(D174*Modellvärden!D$12)+(E174*Modellvärden!E$12)+(F174*Modellvärden!F$12)+(G174*Modellvärden!G$12),(B174*Modellvärden!B$5)+(C174*Modellvärden!C$5)+(D174*Modellvärden!D$5)+(E174*Modellvärden!E$5)+(F174*Modellvärden!F$5)+(G174*Modellvärden!G$5)+(H174*Modellvärden!H$5)+(I174*Modellvärden!I$5)+(J174*Modellvärden!J$5)
+(K174*Modellvärden!K$5)+(L174*Modellvärden!L$5))</f>
        <v>31.273593813846553</v>
      </c>
      <c r="P174" s="47">
        <f>(_xlfn.XLOOKUP(M174,Regressionsresultat!$B$53:$B$61,Modellvärden!$B$21:$B$29)*Modellvärden!$B$18)</f>
        <v>29.352675018140246</v>
      </c>
      <c r="Q174" s="47">
        <f t="shared" si="2"/>
        <v>30.576924097091943</v>
      </c>
      <c r="R174" s="47"/>
    </row>
    <row r="175" spans="1:18" ht="17.25">
      <c r="A175" s="9" t="s">
        <v>127</v>
      </c>
      <c r="B175" s="10">
        <f>IFERROR((Indata!B175*Modellvärden!B$7)+Modellvärden!B$6,"")</f>
        <v>32.343782500000003</v>
      </c>
      <c r="C175" s="10">
        <f>IFERROR((Indata!C175*Modellvärden!C$7)+Modellvärden!C$6,"")</f>
        <v>29.795221399999999</v>
      </c>
      <c r="D175" s="10">
        <f>IFERROR((Indata!D175*Modellvärden!D$7)+Modellvärden!D$6,"")</f>
        <v>27.273200000000003</v>
      </c>
      <c r="E175" s="10">
        <f>IFERROR((Indata!E175*Modellvärden!E$7)+Modellvärden!E$6,"")</f>
        <v>29.217386999999999</v>
      </c>
      <c r="F175" s="10">
        <f>IFERROR((Indata!F175*Modellvärden!F$7)+Modellvärden!F$6,"")</f>
        <v>34.623044037287045</v>
      </c>
      <c r="G175" s="10">
        <f>IFERROR((Indata!G175*Modellvärden!G$7)+Modellvärden!G$6,"")</f>
        <v>25.715199999999999</v>
      </c>
      <c r="H175" s="10">
        <f>IFERROR((Indata!H175*Modellvärden!H$7)+Modellvärden!H$6,"")</f>
        <v>42.5578</v>
      </c>
      <c r="I175" s="10">
        <f>IFERROR((Indata!I175*Modellvärden!I$7)+Modellvärden!I$6,"")</f>
        <v>38.005499999999998</v>
      </c>
      <c r="J175" s="10">
        <f>IFERROR((Indata!J175*Modellvärden!J$7)+Modellvärden!J$6,"")</f>
        <v>30.2072</v>
      </c>
      <c r="K175" s="10">
        <f>IFERROR((Indata!K175*Modellvärden!K$7)+Modellvärden!K$6,"")</f>
        <v>35.137999999999998</v>
      </c>
      <c r="L175" s="10">
        <f>IFERROR((Indata!L175*Modellvärden!L$7)+Modellvärden!L$6,"")</f>
        <v>45.812749999999994</v>
      </c>
      <c r="M175" t="s">
        <v>104</v>
      </c>
      <c r="N175" s="47">
        <f>IF(K175="",(B175*Modellvärden!B$11)+(C175*Modellvärden!C$11)+(D175*Modellvärden!D$11)+(E175*Modellvärden!E$11)+(F175*Modellvärden!F$11)+(G175*Modellvärden!G$11), (B175*Modellvärden!B$4)+(C175*Modellvärden!C$4)+(D175*Modellvärden!D$4)+(E175*Modellvärden!E$4)+(F175*Modellvärden!F$4)+(G175*Modellvärden!G$4)+(H175*Modellvärden!H$4)+(I175*Modellvärden!I$4)+(J175*Modellvärden!J$4)+(K175*Modellvärden!K$4)+(L175*Modellvärden!L$4))</f>
        <v>34.068378108950959</v>
      </c>
      <c r="O175" s="47">
        <f>IF(K175="",(B175*Modellvärden!B$12)+(C175*Modellvärden!C$12)+(D175*Modellvärden!D$12)+(E175*Modellvärden!E$12)+(F175*Modellvärden!F$12)+(G175*Modellvärden!G$12),(B175*Modellvärden!B$5)+(C175*Modellvärden!C$5)+(D175*Modellvärden!D$5)+(E175*Modellvärden!E$5)+(F175*Modellvärden!F$5)+(G175*Modellvärden!G$5)+(H175*Modellvärden!H$5)+(I175*Modellvärden!I$5)+(J175*Modellvärden!J$5)
+(K175*Modellvärden!K$5)+(L175*Modellvärden!L$5))</f>
        <v>34.440210418415724</v>
      </c>
      <c r="P175" s="47">
        <f>(_xlfn.XLOOKUP(M175,Regressionsresultat!$B$53:$B$61,Modellvärden!$B$21:$B$29)*Modellvärden!$B$18)</f>
        <v>23.722217719568764</v>
      </c>
      <c r="Q175" s="47">
        <f t="shared" si="2"/>
        <v>30.743602082311813</v>
      </c>
      <c r="R175" s="47"/>
    </row>
    <row r="176" spans="1:18" ht="17.25">
      <c r="A176" s="9" t="s">
        <v>193</v>
      </c>
      <c r="B176" s="10">
        <f>IFERROR((Indata!B176*Modellvärden!B$7)+Modellvärden!B$6,"")</f>
        <v>27.806514000000004</v>
      </c>
      <c r="C176" s="10">
        <f>IFERROR((Indata!C176*Modellvärden!C$7)+Modellvärden!C$6,"")</f>
        <v>32.822785400000001</v>
      </c>
      <c r="D176" s="10">
        <f>IFERROR((Indata!D176*Modellvärden!D$7)+Modellvärden!D$6,"")</f>
        <v>27.035900000000002</v>
      </c>
      <c r="E176" s="10">
        <f>IFERROR((Indata!E176*Modellvärden!E$7)+Modellvärden!E$6,"")</f>
        <v>29.230322999999999</v>
      </c>
      <c r="F176" s="10">
        <f>IFERROR((Indata!F176*Modellvärden!F$7)+Modellvärden!F$6,"")</f>
        <v>30.850640982903951</v>
      </c>
      <c r="G176" s="10">
        <f>IFERROR((Indata!G176*Modellvärden!G$7)+Modellvärden!G$6,"")</f>
        <v>28.795000000000002</v>
      </c>
      <c r="H176" s="10">
        <f>IFERROR((Indata!H176*Modellvärden!H$7)+Modellvärden!H$6,"")</f>
        <v>26.86</v>
      </c>
      <c r="I176" s="10">
        <f>IFERROR((Indata!I176*Modellvärden!I$7)+Modellvärden!I$6,"")</f>
        <v>27.782399999999999</v>
      </c>
      <c r="J176" s="10">
        <f>IFERROR((Indata!J176*Modellvärden!J$7)+Modellvärden!J$6,"")</f>
        <v>30.658000000000001</v>
      </c>
      <c r="K176" s="10">
        <f>IFERROR((Indata!K176*Modellvärden!K$7)+Modellvärden!K$6,"")</f>
        <v>25.751999999999988</v>
      </c>
      <c r="L176" s="10">
        <f>IFERROR((Indata!L176*Modellvärden!L$7)+Modellvärden!L$6,"")</f>
        <v>27.170900000000017</v>
      </c>
      <c r="M176" t="s">
        <v>171</v>
      </c>
      <c r="N176" s="47">
        <f>IF(K176="",(B176*Modellvärden!B$11)+(C176*Modellvärden!C$11)+(D176*Modellvärden!D$11)+(E176*Modellvärden!E$11)+(F176*Modellvärden!F$11)+(G176*Modellvärden!G$11), (B176*Modellvärden!B$4)+(C176*Modellvärden!C$4)+(D176*Modellvärden!D$4)+(E176*Modellvärden!E$4)+(F176*Modellvärden!F$4)+(G176*Modellvärden!G$4)+(H176*Modellvärden!H$4)+(I176*Modellvärden!I$4)+(J176*Modellvärden!J$4)+(K176*Modellvärden!K$4)+(L176*Modellvärden!L$4))</f>
        <v>28.683562313320341</v>
      </c>
      <c r="O176" s="47">
        <f>IF(K176="",(B176*Modellvärden!B$12)+(C176*Modellvärden!C$12)+(D176*Modellvärden!D$12)+(E176*Modellvärden!E$12)+(F176*Modellvärden!F$12)+(G176*Modellvärden!G$12),(B176*Modellvärden!B$5)+(C176*Modellvärden!C$5)+(D176*Modellvärden!D$5)+(E176*Modellvärden!E$5)+(F176*Modellvärden!F$5)+(G176*Modellvärden!G$5)+(H176*Modellvärden!H$5)+(I176*Modellvärden!I$5)+(J176*Modellvärden!J$5)
+(K176*Modellvärden!K$5)+(L176*Modellvärden!L$5))</f>
        <v>28.79284057140999</v>
      </c>
      <c r="P176" s="47">
        <f>(_xlfn.XLOOKUP(M176,Regressionsresultat!$B$53:$B$61,Modellvärden!$B$21:$B$29)*Modellvärden!$B$18)</f>
        <v>29.156866757766061</v>
      </c>
      <c r="Q176" s="47">
        <f t="shared" si="2"/>
        <v>28.877756547498802</v>
      </c>
      <c r="R176" s="47"/>
    </row>
    <row r="177" spans="1:18" ht="17.25">
      <c r="A177" s="9" t="s">
        <v>244</v>
      </c>
      <c r="B177" s="10">
        <f>IFERROR((Indata!B177*Modellvärden!B$7)+Modellvärden!B$6,"")</f>
        <v>28.698120500000005</v>
      </c>
      <c r="C177" s="10">
        <f>IFERROR((Indata!C177*Modellvärden!C$7)+Modellvärden!C$6,"")</f>
        <v>29.598585799999999</v>
      </c>
      <c r="D177" s="10">
        <f>IFERROR((Indata!D177*Modellvärden!D$7)+Modellvärden!D$6,"")</f>
        <v>26.954700000000003</v>
      </c>
      <c r="E177" s="10">
        <f>IFERROR((Indata!E177*Modellvärden!E$7)+Modellvärden!E$6,"")</f>
        <v>28.915931999999998</v>
      </c>
      <c r="F177" s="10">
        <f>IFERROR((Indata!F177*Modellvärden!F$7)+Modellvärden!F$6,"")</f>
        <v>30.889596774193549</v>
      </c>
      <c r="G177" s="10">
        <f>IFERROR((Indata!G177*Modellvärden!G$7)+Modellvärden!G$6,"")</f>
        <v>22.948599999999999</v>
      </c>
      <c r="H177" s="10">
        <f>IFERROR((Indata!H177*Modellvärden!H$7)+Modellvärden!H$6,"")</f>
        <v>22.392400000000002</v>
      </c>
      <c r="I177" s="10">
        <f>IFERROR((Indata!I177*Modellvärden!I$7)+Modellvärden!I$6,"")</f>
        <v>22.188000000000002</v>
      </c>
      <c r="J177" s="10">
        <f>IFERROR((Indata!J177*Modellvärden!J$7)+Modellvärden!J$6,"")</f>
        <v>30.529199999999996</v>
      </c>
      <c r="K177" s="10">
        <f>IFERROR((Indata!K177*Modellvärden!K$7)+Modellvärden!K$6,"")</f>
        <v>28.663999999999994</v>
      </c>
      <c r="L177" s="10">
        <f>IFERROR((Indata!L177*Modellvärden!L$7)+Modellvärden!L$6,"")</f>
        <v>24.697100000000006</v>
      </c>
      <c r="M177" t="s">
        <v>229</v>
      </c>
      <c r="N177" s="47">
        <f>IF(K177="",(B177*Modellvärden!B$11)+(C177*Modellvärden!C$11)+(D177*Modellvärden!D$11)+(E177*Modellvärden!E$11)+(F177*Modellvärden!F$11)+(G177*Modellvärden!G$11), (B177*Modellvärden!B$4)+(C177*Modellvärden!C$4)+(D177*Modellvärden!D$4)+(E177*Modellvärden!E$4)+(F177*Modellvärden!F$4)+(G177*Modellvärden!G$4)+(H177*Modellvärden!H$4)+(I177*Modellvärden!I$4)+(J177*Modellvärden!J$4)+(K177*Modellvärden!K$4)+(L177*Modellvärden!L$4))</f>
        <v>26.858619688863204</v>
      </c>
      <c r="O177" s="47">
        <f>IF(K177="",(B177*Modellvärden!B$12)+(C177*Modellvärden!C$12)+(D177*Modellvärden!D$12)+(E177*Modellvärden!E$12)+(F177*Modellvärden!F$12)+(G177*Modellvärden!G$12),(B177*Modellvärden!B$5)+(C177*Modellvärden!C$5)+(D177*Modellvärden!D$5)+(E177*Modellvärden!E$5)+(F177*Modellvärden!F$5)+(G177*Modellvärden!G$5)+(H177*Modellvärden!H$5)+(I177*Modellvärden!I$5)+(J177*Modellvärden!J$5)
+(K177*Modellvärden!K$5)+(L177*Modellvärden!L$5))</f>
        <v>26.801656742346147</v>
      </c>
      <c r="P177" s="47">
        <f>(_xlfn.XLOOKUP(M177,Regressionsresultat!$B$53:$B$61,Modellvärden!$B$21:$B$29)*Modellvärden!$B$18)</f>
        <v>20.165998647610348</v>
      </c>
      <c r="Q177" s="47">
        <f t="shared" si="2"/>
        <v>24.608758359606568</v>
      </c>
      <c r="R177" s="47"/>
    </row>
    <row r="178" spans="1:18" ht="17.25">
      <c r="A178" s="9" t="s">
        <v>152</v>
      </c>
      <c r="B178" s="10">
        <f>IFERROR((Indata!B178*Modellvärden!B$7)+Modellvärden!B$6,"")</f>
        <v>30.586888500000004</v>
      </c>
      <c r="C178" s="10">
        <f>IFERROR((Indata!C178*Modellvärden!C$7)+Modellvärden!C$6,"")</f>
        <v>29.736005299999999</v>
      </c>
      <c r="D178" s="10">
        <f>IFERROR((Indata!D178*Modellvärden!D$7)+Modellvärden!D$6,"")</f>
        <v>26.9771</v>
      </c>
      <c r="E178" s="10">
        <f>IFERROR((Indata!E178*Modellvärden!E$7)+Modellvärden!E$6,"")</f>
        <v>28.920551999999997</v>
      </c>
      <c r="F178" s="10">
        <f>IFERROR((Indata!F178*Modellvärden!F$7)+Modellvärden!F$6,"")</f>
        <v>26.96331552389433</v>
      </c>
      <c r="G178" s="10">
        <f>IFERROR((Indata!G178*Modellvärden!G$7)+Modellvärden!G$6,"")</f>
        <v>27.750999999999998</v>
      </c>
      <c r="H178" s="10">
        <f>IFERROR((Indata!H178*Modellvärden!H$7)+Modellvärden!H$6,"")</f>
        <v>23.341000000000001</v>
      </c>
      <c r="I178" s="10">
        <f>IFERROR((Indata!I178*Modellvärden!I$7)+Modellvärden!I$6,"")</f>
        <v>19.257600000000004</v>
      </c>
      <c r="J178" s="10">
        <f>IFERROR((Indata!J178*Modellvärden!J$7)+Modellvärden!J$6,"")</f>
        <v>25.055199999999999</v>
      </c>
      <c r="K178" s="10">
        <f>IFERROR((Indata!K178*Modellvärden!K$7)+Modellvärden!K$6,"")</f>
        <v>22.033999999999985</v>
      </c>
      <c r="L178" s="10">
        <f>IFERROR((Indata!L178*Modellvärden!L$7)+Modellvärden!L$6,"")</f>
        <v>24.343699999999984</v>
      </c>
      <c r="M178" t="s">
        <v>104</v>
      </c>
      <c r="N178" s="47">
        <f>IF(K178="",(B178*Modellvärden!B$11)+(C178*Modellvärden!C$11)+(D178*Modellvärden!D$11)+(E178*Modellvärden!E$11)+(F178*Modellvärden!F$11)+(G178*Modellvärden!G$11), (B178*Modellvärden!B$4)+(C178*Modellvärden!C$4)+(D178*Modellvärden!D$4)+(E178*Modellvärden!E$4)+(F178*Modellvärden!F$4)+(G178*Modellvärden!G$4)+(H178*Modellvärden!H$4)+(I178*Modellvärden!I$4)+(J178*Modellvärden!J$4)+(K178*Modellvärden!K$4)+(L178*Modellvärden!L$4))</f>
        <v>25.675662330636076</v>
      </c>
      <c r="O178" s="47">
        <f>IF(K178="",(B178*Modellvärden!B$12)+(C178*Modellvärden!C$12)+(D178*Modellvärden!D$12)+(E178*Modellvärden!E$12)+(F178*Modellvärden!F$12)+(G178*Modellvärden!G$12),(B178*Modellvärden!B$5)+(C178*Modellvärden!C$5)+(D178*Modellvärden!D$5)+(E178*Modellvärden!E$5)+(F178*Modellvärden!F$5)+(G178*Modellvärden!G$5)+(H178*Modellvärden!H$5)+(I178*Modellvärden!I$5)+(J178*Modellvärden!J$5)
+(K178*Modellvärden!K$5)+(L178*Modellvärden!L$5))</f>
        <v>25.490887093344895</v>
      </c>
      <c r="P178" s="47">
        <f>(_xlfn.XLOOKUP(M178,Regressionsresultat!$B$53:$B$61,Modellvärden!$B$21:$B$29)*Modellvärden!$B$18)</f>
        <v>23.722217719568764</v>
      </c>
      <c r="Q178" s="47">
        <f t="shared" si="2"/>
        <v>24.962922381183244</v>
      </c>
      <c r="R178" s="47"/>
    </row>
    <row r="179" spans="1:18" ht="17.25">
      <c r="A179" s="9" t="s">
        <v>204</v>
      </c>
      <c r="B179" s="10">
        <f>IFERROR((Indata!B179*Modellvärden!B$7)+Modellvärden!B$6,"")</f>
        <v>31.311002000000002</v>
      </c>
      <c r="C179" s="10">
        <f>IFERROR((Indata!C179*Modellvärden!C$7)+Modellvärden!C$6,"")</f>
        <v>31.678952299999999</v>
      </c>
      <c r="D179" s="10">
        <f>IFERROR((Indata!D179*Modellvärden!D$7)+Modellvärden!D$6,"")</f>
        <v>27.187800000000003</v>
      </c>
      <c r="E179" s="10">
        <f>IFERROR((Indata!E179*Modellvärden!E$7)+Modellvärden!E$6,"")</f>
        <v>29.497358999999999</v>
      </c>
      <c r="F179" s="10">
        <f>IFERROR((Indata!F179*Modellvärden!F$7)+Modellvärden!F$6,"")</f>
        <v>30.313956772106966</v>
      </c>
      <c r="G179" s="10">
        <f>IFERROR((Indata!G179*Modellvärden!G$7)+Modellvärden!G$6,"")</f>
        <v>29.682400000000001</v>
      </c>
      <c r="H179" s="10">
        <f>IFERROR((Indata!H179*Modellvärden!H$7)+Modellvärden!H$6,"")</f>
        <v>37.355800000000002</v>
      </c>
      <c r="I179" s="10">
        <f>IFERROR((Indata!I179*Modellvärden!I$7)+Modellvärden!I$6,"")</f>
        <v>35.041799999999995</v>
      </c>
      <c r="J179" s="10">
        <f>IFERROR((Indata!J179*Modellvärden!J$7)+Modellvärden!J$6,"")</f>
        <v>33.555999999999997</v>
      </c>
      <c r="K179" s="10">
        <f>IFERROR((Indata!K179*Modellvärden!K$7)+Modellvärden!K$6,"")</f>
        <v>36.359999999999992</v>
      </c>
      <c r="L179" s="10">
        <f>IFERROR((Indata!L179*Modellvärden!L$7)+Modellvärden!L$6,"")</f>
        <v>45.194300000000027</v>
      </c>
      <c r="M179" t="s">
        <v>195</v>
      </c>
      <c r="N179" s="47">
        <f>IF(K179="",(B179*Modellvärden!B$11)+(C179*Modellvärden!C$11)+(D179*Modellvärden!D$11)+(E179*Modellvärden!E$11)+(F179*Modellvärden!F$11)+(G179*Modellvärden!G$11), (B179*Modellvärden!B$4)+(C179*Modellvärden!C$4)+(D179*Modellvärden!D$4)+(E179*Modellvärden!E$4)+(F179*Modellvärden!F$4)+(G179*Modellvärden!G$4)+(H179*Modellvärden!H$4)+(I179*Modellvärden!I$4)+(J179*Modellvärden!J$4)+(K179*Modellvärden!K$4)+(L179*Modellvärden!L$4))</f>
        <v>33.75404173640311</v>
      </c>
      <c r="O179" s="47">
        <f>IF(K179="",(B179*Modellvärden!B$12)+(C179*Modellvärden!C$12)+(D179*Modellvärden!D$12)+(E179*Modellvärden!E$12)+(F179*Modellvärden!F$12)+(G179*Modellvärden!G$12),(B179*Modellvärden!B$5)+(C179*Modellvärden!C$5)+(D179*Modellvärden!D$5)+(E179*Modellvärden!E$5)+(F179*Modellvärden!F$5)+(G179*Modellvärden!G$5)+(H179*Modellvärden!H$5)+(I179*Modellvärden!I$5)+(J179*Modellvärden!J$5)
+(K179*Modellvärden!K$5)+(L179*Modellvärden!L$5))</f>
        <v>34.101203240389488</v>
      </c>
      <c r="P179" s="47">
        <f>(_xlfn.XLOOKUP(M179,Regressionsresultat!$B$53:$B$61,Modellvärden!$B$21:$B$29)*Modellvärden!$B$18)</f>
        <v>33.151530705965484</v>
      </c>
      <c r="Q179" s="47">
        <f t="shared" si="2"/>
        <v>33.668925227586023</v>
      </c>
      <c r="R179" s="47"/>
    </row>
    <row r="180" spans="1:18" ht="17.25">
      <c r="A180" s="9" t="s">
        <v>260</v>
      </c>
      <c r="B180" s="10">
        <f>IFERROR((Indata!B180*Modellvärden!B$7)+Modellvärden!B$6,"")</f>
        <v>29.612791000000005</v>
      </c>
      <c r="C180" s="10">
        <f>IFERROR((Indata!C180*Modellvärden!C$7)+Modellvärden!C$6,"")</f>
        <v>30.1116764</v>
      </c>
      <c r="D180" s="10">
        <f>IFERROR((Indata!D180*Modellvärden!D$7)+Modellvärden!D$6,"")</f>
        <v>26.980600000000003</v>
      </c>
      <c r="E180" s="10">
        <f>IFERROR((Indata!E180*Modellvärden!E$7)+Modellvärden!E$6,"")</f>
        <v>29.031431999999999</v>
      </c>
      <c r="F180" s="10">
        <f>IFERROR((Indata!F180*Modellvärden!F$7)+Modellvärden!F$6,"")</f>
        <v>29.049443911792906</v>
      </c>
      <c r="G180" s="10">
        <f>IFERROR((Indata!G180*Modellvärden!G$7)+Modellvärden!G$6,"")</f>
        <v>23.209599999999998</v>
      </c>
      <c r="H180" s="10">
        <f>IFERROR((Indata!H180*Modellvärden!H$7)+Modellvärden!H$6,"")</f>
        <v>21.658000000000001</v>
      </c>
      <c r="I180" s="10">
        <f>IFERROR((Indata!I180*Modellvärden!I$7)+Modellvärden!I$6,"")</f>
        <v>22.521000000000001</v>
      </c>
      <c r="J180" s="10">
        <f>IFERROR((Indata!J180*Modellvärden!J$7)+Modellvärden!J$6,"")</f>
        <v>30.2072</v>
      </c>
      <c r="K180" s="10">
        <f>IFERROR((Indata!K180*Modellvärden!K$7)+Modellvärden!K$6,"")</f>
        <v>23.151999999999987</v>
      </c>
      <c r="L180" s="10">
        <f>IFERROR((Indata!L180*Modellvärden!L$7)+Modellvärden!L$6,"")</f>
        <v>23.813600000000008</v>
      </c>
      <c r="M180" t="s">
        <v>253</v>
      </c>
      <c r="N180" s="47">
        <f>IF(K180="",(B180*Modellvärden!B$11)+(C180*Modellvärden!C$11)+(D180*Modellvärden!D$11)+(E180*Modellvärden!E$11)+(F180*Modellvärden!F$11)+(G180*Modellvärden!G$11), (B180*Modellvärden!B$4)+(C180*Modellvärden!C$4)+(D180*Modellvärden!D$4)+(E180*Modellvärden!E$4)+(F180*Modellvärden!F$4)+(G180*Modellvärden!G$4)+(H180*Modellvärden!H$4)+(I180*Modellvärden!I$4)+(J180*Modellvärden!J$4)+(K180*Modellvärden!K$4)+(L180*Modellvärden!L$4))</f>
        <v>26.186419991779875</v>
      </c>
      <c r="O180" s="47">
        <f>IF(K180="",(B180*Modellvärden!B$12)+(C180*Modellvärden!C$12)+(D180*Modellvärden!D$12)+(E180*Modellvärden!E$12)+(F180*Modellvärden!F$12)+(G180*Modellvärden!G$12),(B180*Modellvärden!B$5)+(C180*Modellvärden!C$5)+(D180*Modellvärden!D$5)+(E180*Modellvärden!E$5)+(F180*Modellvärden!F$5)+(G180*Modellvärden!G$5)+(H180*Modellvärden!H$5)+(I180*Modellvärden!I$5)+(J180*Modellvärden!J$5)
+(K180*Modellvärden!K$5)+(L180*Modellvärden!L$5))</f>
        <v>26.138298010409589</v>
      </c>
      <c r="P180" s="47">
        <f>(_xlfn.XLOOKUP(M180,Regressionsresultat!$B$53:$B$61,Modellvärden!$B$21:$B$29)*Modellvärden!$B$18)</f>
        <v>32.168195415945611</v>
      </c>
      <c r="Q180" s="47">
        <f t="shared" si="2"/>
        <v>28.164304472711692</v>
      </c>
      <c r="R180" s="47"/>
    </row>
    <row r="181" spans="1:18" ht="17.25">
      <c r="A181" s="9" t="s">
        <v>145</v>
      </c>
      <c r="B181" s="10">
        <f>IFERROR((Indata!B181*Modellvärden!B$7)+Modellvärden!B$6,"")</f>
        <v>30.781351500000003</v>
      </c>
      <c r="C181" s="10">
        <f>IFERROR((Indata!C181*Modellvärden!C$7)+Modellvärden!C$6,"")</f>
        <v>31.1424527</v>
      </c>
      <c r="D181" s="10">
        <f>IFERROR((Indata!D181*Modellvärden!D$7)+Modellvärden!D$6,"")</f>
        <v>27.0779</v>
      </c>
      <c r="E181" s="10">
        <f>IFERROR((Indata!E181*Modellvärden!E$7)+Modellvärden!E$6,"")</f>
        <v>29.335196999999997</v>
      </c>
      <c r="F181" s="10">
        <f>IFERROR((Indata!F181*Modellvärden!F$7)+Modellvärden!F$6,"")</f>
        <v>28.898949990773204</v>
      </c>
      <c r="G181" s="10">
        <f>IFERROR((Indata!G181*Modellvärden!G$7)+Modellvärden!G$6,"")</f>
        <v>32.657800000000002</v>
      </c>
      <c r="H181" s="10">
        <f>IFERROR((Indata!H181*Modellvärden!H$7)+Modellvärden!H$6,"")</f>
        <v>28.022800000000004</v>
      </c>
      <c r="I181" s="10">
        <f>IFERROR((Indata!I181*Modellvärden!I$7)+Modellvärden!I$6,"")</f>
        <v>35.707799999999999</v>
      </c>
      <c r="J181" s="10">
        <f>IFERROR((Indata!J181*Modellvärden!J$7)+Modellvärden!J$6,"")</f>
        <v>34.779599999999995</v>
      </c>
      <c r="K181" s="10">
        <f>IFERROR((Indata!K181*Modellvärden!K$7)+Modellvärden!K$6,"")</f>
        <v>30.483999999999995</v>
      </c>
      <c r="L181" s="10">
        <f>IFERROR((Indata!L181*Modellvärden!L$7)+Modellvärden!L$6,"")</f>
        <v>26.994200000000006</v>
      </c>
      <c r="M181" t="s">
        <v>104</v>
      </c>
      <c r="N181" s="47">
        <f>IF(K181="",(B181*Modellvärden!B$11)+(C181*Modellvärden!C$11)+(D181*Modellvärden!D$11)+(E181*Modellvärden!E$11)+(F181*Modellvärden!F$11)+(G181*Modellvärden!G$11), (B181*Modellvärden!B$4)+(C181*Modellvärden!C$4)+(D181*Modellvärden!D$4)+(E181*Modellvärden!E$4)+(F181*Modellvärden!F$4)+(G181*Modellvärden!G$4)+(H181*Modellvärden!H$4)+(I181*Modellvärden!I$4)+(J181*Modellvärden!J$4)+(K181*Modellvärden!K$4)+(L181*Modellvärden!L$4))</f>
        <v>30.6404087837563</v>
      </c>
      <c r="O181" s="47">
        <f>IF(K181="",(B181*Modellvärden!B$12)+(C181*Modellvärden!C$12)+(D181*Modellvärden!D$12)+(E181*Modellvärden!E$12)+(F181*Modellvärden!F$12)+(G181*Modellvärden!G$12),(B181*Modellvärden!B$5)+(C181*Modellvärden!C$5)+(D181*Modellvärden!D$5)+(E181*Modellvärden!E$5)+(F181*Modellvärden!F$5)+(G181*Modellvärden!G$5)+(H181*Modellvärden!H$5)+(I181*Modellvärden!I$5)+(J181*Modellvärden!J$5)
+(K181*Modellvärden!K$5)+(L181*Modellvärden!L$5))</f>
        <v>30.680317982163139</v>
      </c>
      <c r="P181" s="47">
        <f>(_xlfn.XLOOKUP(M181,Regressionsresultat!$B$53:$B$61,Modellvärden!$B$21:$B$29)*Modellvärden!$B$18)</f>
        <v>23.722217719568764</v>
      </c>
      <c r="Q181" s="47">
        <f t="shared" si="2"/>
        <v>28.347648161829401</v>
      </c>
      <c r="R181" s="47"/>
    </row>
    <row r="182" spans="1:18" ht="17.25">
      <c r="A182" s="9" t="s">
        <v>35</v>
      </c>
      <c r="B182" s="10">
        <f>IFERROR((Indata!B182*Modellvärden!B$7)+Modellvärden!B$6,"")</f>
        <v>32.506145000000004</v>
      </c>
      <c r="C182" s="10">
        <f>IFERROR((Indata!C182*Modellvärden!C$7)+Modellvärden!C$6,"")</f>
        <v>30.654418399999997</v>
      </c>
      <c r="D182" s="10">
        <f>IFERROR((Indata!D182*Modellvärden!D$7)+Modellvärden!D$6,"")</f>
        <v>29.1723</v>
      </c>
      <c r="E182" s="10">
        <f>IFERROR((Indata!E182*Modellvärden!E$7)+Modellvärden!E$6,"")</f>
        <v>29.219234999999998</v>
      </c>
      <c r="F182" s="10">
        <f>IFERROR((Indata!F182*Modellvärden!F$7)+Modellvärden!F$6,"")</f>
        <v>20.229098282442749</v>
      </c>
      <c r="G182" s="10">
        <f>IFERROR((Indata!G182*Modellvärden!G$7)+Modellvärden!G$6,"")</f>
        <v>32.240200000000002</v>
      </c>
      <c r="H182" s="10">
        <f>IFERROR((Indata!H182*Modellvärden!H$7)+Modellvärden!H$6,"")</f>
        <v>29.032600000000002</v>
      </c>
      <c r="I182" s="10">
        <f>IFERROR((Indata!I182*Modellvärden!I$7)+Modellvärden!I$6,"")</f>
        <v>35.075100000000006</v>
      </c>
      <c r="J182" s="10">
        <f>IFERROR((Indata!J182*Modellvärden!J$7)+Modellvärden!J$6,"")</f>
        <v>26.697399999999995</v>
      </c>
      <c r="K182" s="10">
        <f>IFERROR((Indata!K182*Modellvärden!K$7)+Modellvärden!K$6,"")</f>
        <v>28.975999999999992</v>
      </c>
      <c r="L182" s="10">
        <f>IFERROR((Indata!L182*Modellvärden!L$7)+Modellvärden!L$6,"")</f>
        <v>28.407800000000009</v>
      </c>
      <c r="M182" t="s">
        <v>26</v>
      </c>
      <c r="N182" s="47">
        <f>IF(K182="",(B182*Modellvärden!B$11)+(C182*Modellvärden!C$11)+(D182*Modellvärden!D$11)+(E182*Modellvärden!E$11)+(F182*Modellvärden!F$11)+(G182*Modellvärden!G$11), (B182*Modellvärden!B$4)+(C182*Modellvärden!C$4)+(D182*Modellvärden!D$4)+(E182*Modellvärden!E$4)+(F182*Modellvärden!F$4)+(G182*Modellvärden!G$4)+(H182*Modellvärden!H$4)+(I182*Modellvärden!I$4)+(J182*Modellvärden!J$4)+(K182*Modellvärden!K$4)+(L182*Modellvärden!L$4))</f>
        <v>29.406413183953028</v>
      </c>
      <c r="O182" s="47">
        <f>IF(K182="",(B182*Modellvärden!B$12)+(C182*Modellvärden!C$12)+(D182*Modellvärden!D$12)+(E182*Modellvärden!E$12)+(F182*Modellvärden!F$12)+(G182*Modellvärden!G$12),(B182*Modellvärden!B$5)+(C182*Modellvärden!C$5)+(D182*Modellvärden!D$5)+(E182*Modellvärden!E$5)+(F182*Modellvärden!F$5)+(G182*Modellvärden!G$5)+(H182*Modellvärden!H$5)+(I182*Modellvärden!I$5)+(J182*Modellvärden!J$5)
+(K182*Modellvärden!K$5)+(L182*Modellvärden!L$5))</f>
        <v>29.524246268248781</v>
      </c>
      <c r="P182" s="47">
        <f>(_xlfn.XLOOKUP(M182,Regressionsresultat!$B$53:$B$61,Modellvärden!$B$21:$B$29)*Modellvärden!$B$18)</f>
        <v>29.352675018140246</v>
      </c>
      <c r="Q182" s="47">
        <f t="shared" si="2"/>
        <v>29.427778156780686</v>
      </c>
      <c r="R182" s="47"/>
    </row>
    <row r="183" spans="1:18" ht="17.25">
      <c r="A183" s="9" t="s">
        <v>165</v>
      </c>
      <c r="B183" s="10">
        <f>IFERROR((Indata!B183*Modellvärden!B$7)+Modellvärden!B$6,"")</f>
        <v>30.783382000000003</v>
      </c>
      <c r="C183" s="10">
        <f>IFERROR((Indata!C183*Modellvärden!C$7)+Modellvärden!C$6,"")</f>
        <v>32.539796600000003</v>
      </c>
      <c r="D183" s="10">
        <f>IFERROR((Indata!D183*Modellvärden!D$7)+Modellvärden!D$6,"")</f>
        <v>27.175900000000002</v>
      </c>
      <c r="E183" s="10">
        <f>IFERROR((Indata!E183*Modellvärden!E$7)+Modellvärden!E$6,"")</f>
        <v>29.936259</v>
      </c>
      <c r="F183" s="10">
        <f>IFERROR((Indata!F183*Modellvärden!F$7)+Modellvärden!F$6,"")</f>
        <v>32.473019610046634</v>
      </c>
      <c r="G183" s="10">
        <f>IFERROR((Indata!G183*Modellvärden!G$7)+Modellvärden!G$6,"")</f>
        <v>31.300599999999999</v>
      </c>
      <c r="H183" s="10">
        <f>IFERROR((Indata!H183*Modellvärden!H$7)+Modellvärden!H$6,"")</f>
        <v>35.305599999999998</v>
      </c>
      <c r="I183" s="10">
        <f>IFERROR((Indata!I183*Modellvärden!I$7)+Modellvärden!I$6,"")</f>
        <v>33.443399999999997</v>
      </c>
      <c r="J183" s="10">
        <f>IFERROR((Indata!J183*Modellvärden!J$7)+Modellvärden!J$6,"")</f>
        <v>33.298400000000001</v>
      </c>
      <c r="K183" s="10">
        <f>IFERROR((Indata!K183*Modellvärden!K$7)+Modellvärden!K$6,"")</f>
        <v>38.699999999999989</v>
      </c>
      <c r="L183" s="10">
        <f>IFERROR((Indata!L183*Modellvärden!L$7)+Modellvärden!L$6,"")</f>
        <v>34.415600000000012</v>
      </c>
      <c r="M183" t="s">
        <v>155</v>
      </c>
      <c r="N183" s="47">
        <f>IF(K183="",(B183*Modellvärden!B$11)+(C183*Modellvärden!C$11)+(D183*Modellvärden!D$11)+(E183*Modellvärden!E$11)+(F183*Modellvärden!F$11)+(G183*Modellvärden!G$11), (B183*Modellvärden!B$4)+(C183*Modellvärden!C$4)+(D183*Modellvärden!D$4)+(E183*Modellvärden!E$4)+(F183*Modellvärden!F$4)+(G183*Modellvärden!G$4)+(H183*Modellvärden!H$4)+(I183*Modellvärden!I$4)+(J183*Modellvärden!J$4)+(K183*Modellvärden!K$4)+(L183*Modellvärden!L$4))</f>
        <v>32.927529130084373</v>
      </c>
      <c r="O183" s="47">
        <f>IF(K183="",(B183*Modellvärden!B$12)+(C183*Modellvärden!C$12)+(D183*Modellvärden!D$12)+(E183*Modellvärden!E$12)+(F183*Modellvärden!F$12)+(G183*Modellvärden!G$12),(B183*Modellvärden!B$5)+(C183*Modellvärden!C$5)+(D183*Modellvärden!D$5)+(E183*Modellvärden!E$5)+(F183*Modellvärden!F$5)+(G183*Modellvärden!G$5)+(H183*Modellvärden!H$5)+(I183*Modellvärden!I$5)+(J183*Modellvärden!J$5)
+(K183*Modellvärden!K$5)+(L183*Modellvärden!L$5))</f>
        <v>33.12090670754862</v>
      </c>
      <c r="P183" s="47">
        <f>(_xlfn.XLOOKUP(M183,Regressionsresultat!$B$53:$B$61,Modellvärden!$B$21:$B$29)*Modellvärden!$B$18)</f>
        <v>32.997385452191033</v>
      </c>
      <c r="Q183" s="47">
        <f t="shared" si="2"/>
        <v>33.015273763274678</v>
      </c>
      <c r="R183" s="47"/>
    </row>
    <row r="184" spans="1:18" ht="17.25">
      <c r="A184" s="9" t="s">
        <v>46</v>
      </c>
      <c r="B184" s="10">
        <f>IFERROR((Indata!B184*Modellvärden!B$7)+Modellvärden!B$6,"")</f>
        <v>32.082127</v>
      </c>
      <c r="C184" s="10">
        <f>IFERROR((Indata!C184*Modellvärden!C$7)+Modellvärden!C$6,"")</f>
        <v>33.647649199999996</v>
      </c>
      <c r="D184" s="10">
        <f>IFERROR((Indata!D184*Modellvärden!D$7)+Modellvärden!D$6,"")</f>
        <v>28.0138</v>
      </c>
      <c r="E184" s="10">
        <f>IFERROR((Indata!E184*Modellvärden!E$7)+Modellvärden!E$6,"")</f>
        <v>32.404724999999999</v>
      </c>
      <c r="F184" s="10">
        <f>IFERROR((Indata!F184*Modellvärden!F$7)+Modellvärden!F$6,"")</f>
        <v>34.745908195105926</v>
      </c>
      <c r="G184" s="10">
        <f>IFERROR((Indata!G184*Modellvärden!G$7)+Modellvärden!G$6,"")</f>
        <v>25.349799999999998</v>
      </c>
      <c r="H184" s="10">
        <f>IFERROR((Indata!H184*Modellvärden!H$7)+Modellvärden!H$6,"")</f>
        <v>39.038800000000002</v>
      </c>
      <c r="I184" s="10">
        <f>IFERROR((Indata!I184*Modellvärden!I$7)+Modellvärden!I$6,"")</f>
        <v>36.307200000000009</v>
      </c>
      <c r="J184" s="10">
        <f>IFERROR((Indata!J184*Modellvärden!J$7)+Modellvärden!J$6,"")</f>
        <v>33.105199999999996</v>
      </c>
      <c r="K184" s="10">
        <f>IFERROR((Indata!K184*Modellvärden!K$7)+Modellvärden!K$6,"")</f>
        <v>39.635999999999996</v>
      </c>
      <c r="L184" s="10">
        <f>IFERROR((Indata!L184*Modellvärden!L$7)+Modellvärden!L$6,"")</f>
        <v>46.51955000000001</v>
      </c>
      <c r="M184" t="s">
        <v>26</v>
      </c>
      <c r="N184" s="47">
        <f>IF(K184="",(B184*Modellvärden!B$11)+(C184*Modellvärden!C$11)+(D184*Modellvärden!D$11)+(E184*Modellvärden!E$11)+(F184*Modellvärden!F$11)+(G184*Modellvärden!G$11), (B184*Modellvärden!B$4)+(C184*Modellvärden!C$4)+(D184*Modellvärden!D$4)+(E184*Modellvärden!E$4)+(F184*Modellvärden!F$4)+(G184*Modellvärden!G$4)+(H184*Modellvärden!H$4)+(I184*Modellvärden!I$4)+(J184*Modellvärden!J$4)+(K184*Modellvärden!K$4)+(L184*Modellvärden!L$4))</f>
        <v>35.058973977681937</v>
      </c>
      <c r="O184" s="47">
        <f>IF(K184="",(B184*Modellvärden!B$12)+(C184*Modellvärden!C$12)+(D184*Modellvärden!D$12)+(E184*Modellvärden!E$12)+(F184*Modellvärden!F$12)+(G184*Modellvärden!G$12),(B184*Modellvärden!B$5)+(C184*Modellvärden!C$5)+(D184*Modellvärden!D$5)+(E184*Modellvärden!E$5)+(F184*Modellvärden!F$5)+(G184*Modellvärden!G$5)+(H184*Modellvärden!H$5)+(I184*Modellvärden!I$5)+(J184*Modellvärden!J$5)
+(K184*Modellvärden!K$5)+(L184*Modellvärden!L$5))</f>
        <v>35.532099563206778</v>
      </c>
      <c r="P184" s="47">
        <f>(_xlfn.XLOOKUP(M184,Regressionsresultat!$B$53:$B$61,Modellvärden!$B$21:$B$29)*Modellvärden!$B$18)</f>
        <v>29.352675018140246</v>
      </c>
      <c r="Q184" s="47">
        <f t="shared" si="2"/>
        <v>33.314582853009654</v>
      </c>
      <c r="R184" s="47"/>
    </row>
    <row r="185" spans="1:18" ht="17.25">
      <c r="A185" s="9" t="s">
        <v>255</v>
      </c>
      <c r="B185" s="10">
        <f>IFERROR((Indata!B185*Modellvärden!B$7)+Modellvärden!B$6,"")</f>
        <v>31.981950500000004</v>
      </c>
      <c r="C185" s="10">
        <f>IFERROR((Indata!C185*Modellvärden!C$7)+Modellvärden!C$6,"")</f>
        <v>30.803715799999999</v>
      </c>
      <c r="D185" s="10">
        <f>IFERROR((Indata!D185*Modellvärden!D$7)+Modellvärden!D$6,"")</f>
        <v>27.2837</v>
      </c>
      <c r="E185" s="10">
        <f>IFERROR((Indata!E185*Modellvärden!E$7)+Modellvärden!E$6,"")</f>
        <v>29.281835999999998</v>
      </c>
      <c r="F185" s="10">
        <f>IFERROR((Indata!F185*Modellvärden!F$7)+Modellvärden!F$6,"")</f>
        <v>31.106648815899085</v>
      </c>
      <c r="G185" s="10">
        <f>IFERROR((Indata!G185*Modellvärden!G$7)+Modellvärden!G$6,"")</f>
        <v>30.882999999999999</v>
      </c>
      <c r="H185" s="10">
        <f>IFERROR((Indata!H185*Modellvärden!H$7)+Modellvärden!H$6,"")</f>
        <v>28.39</v>
      </c>
      <c r="I185" s="10">
        <f>IFERROR((Indata!I185*Modellvärden!I$7)+Modellvärden!I$6,"")</f>
        <v>30.113400000000002</v>
      </c>
      <c r="J185" s="10">
        <f>IFERROR((Indata!J185*Modellvärden!J$7)+Modellvärden!J$6,"")</f>
        <v>28.403999999999996</v>
      </c>
      <c r="K185" s="10">
        <f>IFERROR((Indata!K185*Modellvärden!K$7)+Modellvärden!K$6,"")</f>
        <v>26.947999999999993</v>
      </c>
      <c r="L185" s="10">
        <f>IFERROR((Indata!L185*Modellvärden!L$7)+Modellvärden!L$6,"")</f>
        <v>27.3476</v>
      </c>
      <c r="M185" t="s">
        <v>253</v>
      </c>
      <c r="N185" s="47">
        <f>IF(K185="",(B185*Modellvärden!B$11)+(C185*Modellvärden!C$11)+(D185*Modellvärden!D$11)+(E185*Modellvärden!E$11)+(F185*Modellvärden!F$11)+(G185*Modellvärden!G$11), (B185*Modellvärden!B$4)+(C185*Modellvärden!C$4)+(D185*Modellvärden!D$4)+(E185*Modellvärden!E$4)+(F185*Modellvärden!F$4)+(G185*Modellvärden!G$4)+(H185*Modellvärden!H$4)+(I185*Modellvärden!I$4)+(J185*Modellvärden!J$4)+(K185*Modellvärden!K$4)+(L185*Modellvärden!L$4))</f>
        <v>29.243281019053402</v>
      </c>
      <c r="O185" s="47">
        <f>IF(K185="",(B185*Modellvärden!B$12)+(C185*Modellvärden!C$12)+(D185*Modellvärden!D$12)+(E185*Modellvärden!E$12)+(F185*Modellvärden!F$12)+(G185*Modellvärden!G$12),(B185*Modellvärden!B$5)+(C185*Modellvärden!C$5)+(D185*Modellvärden!D$5)+(E185*Modellvärden!E$5)+(F185*Modellvärden!F$5)+(G185*Modellvärden!G$5)+(H185*Modellvärden!H$5)+(I185*Modellvärden!I$5)+(J185*Modellvärden!J$5)
+(K185*Modellvärden!K$5)+(L185*Modellvärden!L$5))</f>
        <v>29.149817519485374</v>
      </c>
      <c r="P185" s="47">
        <f>(_xlfn.XLOOKUP(M185,Regressionsresultat!$B$53:$B$61,Modellvärden!$B$21:$B$29)*Modellvärden!$B$18)</f>
        <v>32.168195415945611</v>
      </c>
      <c r="Q185" s="47">
        <f t="shared" si="2"/>
        <v>30.187097984828132</v>
      </c>
      <c r="R185" s="47"/>
    </row>
    <row r="186" spans="1:18" ht="17.25">
      <c r="A186" s="9" t="s">
        <v>125</v>
      </c>
      <c r="B186" s="10">
        <f>IFERROR((Indata!B186*Modellvärden!B$7)+Modellvärden!B$6,"")</f>
        <v>31.827725500000003</v>
      </c>
      <c r="C186" s="10">
        <f>IFERROR((Indata!C186*Modellvärden!C$7)+Modellvärden!C$6,"")</f>
        <v>30.844724899999999</v>
      </c>
      <c r="D186" s="10">
        <f>IFERROR((Indata!D186*Modellvärden!D$7)+Modellvärden!D$6,"")</f>
        <v>27.217200000000002</v>
      </c>
      <c r="E186" s="10">
        <f>IFERROR((Indata!E186*Modellvärden!E$7)+Modellvärden!E$6,"")</f>
        <v>29.340278999999999</v>
      </c>
      <c r="F186" s="10">
        <f>IFERROR((Indata!F186*Modellvärden!F$7)+Modellvärden!F$6,"")</f>
        <v>26.177329615861215</v>
      </c>
      <c r="G186" s="10">
        <f>IFERROR((Indata!G186*Modellvärden!G$7)+Modellvärden!G$6,"")</f>
        <v>34.328200000000002</v>
      </c>
      <c r="H186" s="10">
        <f>IFERROR((Indata!H186*Modellvärden!H$7)+Modellvärden!H$6,"")</f>
        <v>30.991</v>
      </c>
      <c r="I186" s="10">
        <f>IFERROR((Indata!I186*Modellvärden!I$7)+Modellvärden!I$6,"")</f>
        <v>37.372799999999998</v>
      </c>
      <c r="J186" s="10">
        <f>IFERROR((Indata!J186*Modellvärden!J$7)+Modellvärden!J$6,"")</f>
        <v>27.212600000000002</v>
      </c>
      <c r="K186" s="10">
        <f>IFERROR((Indata!K186*Modellvärden!K$7)+Modellvärden!K$6,"")</f>
        <v>28.377999999999993</v>
      </c>
      <c r="L186" s="10">
        <f>IFERROR((Indata!L186*Modellvärden!L$7)+Modellvärden!L$6,"")</f>
        <v>28.319449999999989</v>
      </c>
      <c r="M186" t="s">
        <v>104</v>
      </c>
      <c r="N186" s="47">
        <f>IF(K186="",(B186*Modellvärden!B$11)+(C186*Modellvärden!C$11)+(D186*Modellvärden!D$11)+(E186*Modellvärden!E$11)+(F186*Modellvärden!F$11)+(G186*Modellvärden!G$11), (B186*Modellvärden!B$4)+(C186*Modellvärden!C$4)+(D186*Modellvärden!D$4)+(E186*Modellvärden!E$4)+(F186*Modellvärden!F$4)+(G186*Modellvärden!G$4)+(H186*Modellvärden!H$4)+(I186*Modellvärden!I$4)+(J186*Modellvärden!J$4)+(K186*Modellvärden!K$4)+(L186*Modellvärden!L$4))</f>
        <v>30.280805280270378</v>
      </c>
      <c r="O186" s="47">
        <f>IF(K186="",(B186*Modellvärden!B$12)+(C186*Modellvärden!C$12)+(D186*Modellvärden!D$12)+(E186*Modellvärden!E$12)+(F186*Modellvärden!F$12)+(G186*Modellvärden!G$12),(B186*Modellvärden!B$5)+(C186*Modellvärden!C$5)+(D186*Modellvärden!D$5)+(E186*Modellvärden!E$5)+(F186*Modellvärden!F$5)+(G186*Modellvärden!G$5)+(H186*Modellvärden!H$5)+(I186*Modellvärden!I$5)+(J186*Modellvärden!J$5)
+(K186*Modellvärden!K$5)+(L186*Modellvärden!L$5))</f>
        <v>30.341710882029474</v>
      </c>
      <c r="P186" s="47">
        <f>(_xlfn.XLOOKUP(M186,Regressionsresultat!$B$53:$B$61,Modellvärden!$B$21:$B$29)*Modellvärden!$B$18)</f>
        <v>23.722217719568764</v>
      </c>
      <c r="Q186" s="47">
        <f t="shared" si="2"/>
        <v>28.114911293956208</v>
      </c>
      <c r="R186" s="47"/>
    </row>
    <row r="187" spans="1:18" ht="17.25">
      <c r="A187" s="9" t="s">
        <v>216</v>
      </c>
      <c r="B187" s="10">
        <f>IFERROR((Indata!B187*Modellvärden!B$7)+Modellvärden!B$6,"")</f>
        <v>31.925840500000003</v>
      </c>
      <c r="C187" s="10">
        <f>IFERROR((Indata!C187*Modellvärden!C$7)+Modellvärden!C$6,"")</f>
        <v>30.776058499999998</v>
      </c>
      <c r="D187" s="10">
        <f>IFERROR((Indata!D187*Modellvärden!D$7)+Modellvärden!D$6,"")</f>
        <v>27.245900000000002</v>
      </c>
      <c r="E187" s="10">
        <f>IFERROR((Indata!E187*Modellvärden!E$7)+Modellvärden!E$6,"")</f>
        <v>29.723969999999998</v>
      </c>
      <c r="F187" s="10">
        <f>IFERROR((Indata!F187*Modellvärden!F$7)+Modellvärden!F$6,"")</f>
        <v>32.784225491272366</v>
      </c>
      <c r="G187" s="10">
        <f>IFERROR((Indata!G187*Modellvärden!G$7)+Modellvärden!G$6,"")</f>
        <v>25.402000000000001</v>
      </c>
      <c r="H187" s="10">
        <f>IFERROR((Indata!H187*Modellvärden!H$7)+Modellvärden!H$6,"")</f>
        <v>34.754800000000003</v>
      </c>
      <c r="I187" s="10">
        <f>IFERROR((Indata!I187*Modellvärden!I$7)+Modellvärden!I$6,"")</f>
        <v>31.0458</v>
      </c>
      <c r="J187" s="10">
        <f>IFERROR((Indata!J187*Modellvärden!J$7)+Modellvärden!J$6,"")</f>
        <v>27.180399999999999</v>
      </c>
      <c r="K187" s="10">
        <f>IFERROR((Indata!K187*Modellvärden!K$7)+Modellvärden!K$6,"")</f>
        <v>30.11999999999999</v>
      </c>
      <c r="L187" s="10">
        <f>IFERROR((Indata!L187*Modellvärden!L$7)+Modellvärden!L$6,"")</f>
        <v>39.7166</v>
      </c>
      <c r="M187" t="s">
        <v>195</v>
      </c>
      <c r="N187" s="47">
        <f>IF(K187="",(B187*Modellvärden!B$11)+(C187*Modellvärden!C$11)+(D187*Modellvärden!D$11)+(E187*Modellvärden!E$11)+(F187*Modellvärden!F$11)+(G187*Modellvärden!G$11), (B187*Modellvärden!B$4)+(C187*Modellvärden!C$4)+(D187*Modellvärden!D$4)+(E187*Modellvärden!E$4)+(F187*Modellvärden!F$4)+(G187*Modellvärden!G$4)+(H187*Modellvärden!H$4)+(I187*Modellvärden!I$4)+(J187*Modellvärden!J$4)+(K187*Modellvärden!K$4)+(L187*Modellvärden!L$4))</f>
        <v>31.119328000462918</v>
      </c>
      <c r="O187" s="47">
        <f>IF(K187="",(B187*Modellvärden!B$12)+(C187*Modellvärden!C$12)+(D187*Modellvärden!D$12)+(E187*Modellvärden!E$12)+(F187*Modellvärden!F$12)+(G187*Modellvärden!G$12),(B187*Modellvärden!B$5)+(C187*Modellvärden!C$5)+(D187*Modellvärden!D$5)+(E187*Modellvärden!E$5)+(F187*Modellvärden!F$5)+(G187*Modellvärden!G$5)+(H187*Modellvärden!H$5)+(I187*Modellvärden!I$5)+(J187*Modellvärden!J$5)
+(K187*Modellvärden!K$5)+(L187*Modellvärden!L$5))</f>
        <v>31.319019290123425</v>
      </c>
      <c r="P187" s="47">
        <f>(_xlfn.XLOOKUP(M187,Regressionsresultat!$B$53:$B$61,Modellvärden!$B$21:$B$29)*Modellvärden!$B$18)</f>
        <v>33.151530705965484</v>
      </c>
      <c r="Q187" s="47">
        <f t="shared" si="2"/>
        <v>31.863292665517275</v>
      </c>
      <c r="R187" s="47"/>
    </row>
    <row r="188" spans="1:18" ht="17.25">
      <c r="A188" s="9" t="s">
        <v>192</v>
      </c>
      <c r="B188" s="10">
        <f>IFERROR((Indata!B188*Modellvärden!B$7)+Modellvärden!B$6,"")</f>
        <v>22.046388500000006</v>
      </c>
      <c r="C188" s="10">
        <f>IFERROR((Indata!C188*Modellvärden!C$7)+Modellvärden!C$6,"")</f>
        <v>35.600653399999999</v>
      </c>
      <c r="D188" s="10">
        <f>IFERROR((Indata!D188*Modellvärden!D$7)+Modellvärden!D$6,"")</f>
        <v>27.015600000000003</v>
      </c>
      <c r="E188" s="10">
        <f>IFERROR((Indata!E188*Modellvärden!E$7)+Modellvärden!E$6,"")</f>
        <v>29.406344999999998</v>
      </c>
      <c r="F188" s="10">
        <f>IFERROR((Indata!F188*Modellvärden!F$7)+Modellvärden!F$6,"")</f>
        <v>32.891127147766326</v>
      </c>
      <c r="G188" s="10">
        <f>IFERROR((Indata!G188*Modellvärden!G$7)+Modellvärden!G$6,"")</f>
        <v>34.432600000000001</v>
      </c>
      <c r="H188" s="10">
        <f>IFERROR((Indata!H188*Modellvärden!H$7)+Modellvärden!H$6,"")</f>
        <v>26.370400000000004</v>
      </c>
      <c r="I188" s="10">
        <f>IFERROR((Indata!I188*Modellvärden!I$7)+Modellvärden!I$6,"")</f>
        <v>23.586600000000001</v>
      </c>
      <c r="J188" s="10">
        <f>IFERROR((Indata!J188*Modellvärden!J$7)+Modellvärden!J$6,"")</f>
        <v>33.040799999999997</v>
      </c>
      <c r="K188" s="10">
        <f>IFERROR((Indata!K188*Modellvärden!K$7)+Modellvärden!K$6,"")</f>
        <v>26.843999999999994</v>
      </c>
      <c r="L188" s="10">
        <f>IFERROR((Indata!L188*Modellvärden!L$7)+Modellvärden!L$6,"")</f>
        <v>29.114599999999996</v>
      </c>
      <c r="M188" t="s">
        <v>171</v>
      </c>
      <c r="N188" s="47">
        <f>IF(K188="",(B188*Modellvärden!B$11)+(C188*Modellvärden!C$11)+(D188*Modellvärden!D$11)+(E188*Modellvärden!E$11)+(F188*Modellvärden!F$11)+(G188*Modellvärden!G$11), (B188*Modellvärden!B$4)+(C188*Modellvärden!C$4)+(D188*Modellvärden!D$4)+(E188*Modellvärden!E$4)+(F188*Modellvärden!F$4)+(G188*Modellvärden!G$4)+(H188*Modellvärden!H$4)+(I188*Modellvärden!I$4)+(J188*Modellvärden!J$4)+(K188*Modellvärden!K$4)+(L188*Modellvärden!L$4))</f>
        <v>29.26608424688424</v>
      </c>
      <c r="O188" s="47">
        <f>IF(K188="",(B188*Modellvärden!B$12)+(C188*Modellvärden!C$12)+(D188*Modellvärden!D$12)+(E188*Modellvärden!E$12)+(F188*Modellvärden!F$12)+(G188*Modellvärden!G$12),(B188*Modellvärden!B$5)+(C188*Modellvärden!C$5)+(D188*Modellvärden!D$5)+(E188*Modellvärden!E$5)+(F188*Modellvärden!F$5)+(G188*Modellvärden!G$5)+(H188*Modellvärden!H$5)+(I188*Modellvärden!I$5)+(J188*Modellvärden!J$5)
+(K188*Modellvärden!K$5)+(L188*Modellvärden!L$5))</f>
        <v>29.42862613096905</v>
      </c>
      <c r="P188" s="47">
        <f>(_xlfn.XLOOKUP(M188,Regressionsresultat!$B$53:$B$61,Modellvärden!$B$21:$B$29)*Modellvärden!$B$18)</f>
        <v>29.156866757766061</v>
      </c>
      <c r="Q188" s="47">
        <f t="shared" si="2"/>
        <v>29.283859045206452</v>
      </c>
      <c r="R188" s="47"/>
    </row>
    <row r="189" spans="1:18" ht="17.25">
      <c r="A189" s="9" t="s">
        <v>219</v>
      </c>
      <c r="B189" s="10">
        <f>IFERROR((Indata!B189*Modellvärden!B$7)+Modellvärden!B$6,"")</f>
        <v>31.567930000000004</v>
      </c>
      <c r="C189" s="10">
        <f>IFERROR((Indata!C189*Modellvärden!C$7)+Modellvärden!C$6,"")</f>
        <v>29.5316534</v>
      </c>
      <c r="D189" s="10">
        <f>IFERROR((Indata!D189*Modellvärden!D$7)+Modellvärden!D$6,"")</f>
        <v>26.9862</v>
      </c>
      <c r="E189" s="10">
        <f>IFERROR((Indata!E189*Modellvärden!E$7)+Modellvärden!E$6,"")</f>
        <v>28.967906999999997</v>
      </c>
      <c r="F189" s="10">
        <f>IFERROR((Indata!F189*Modellvärden!F$7)+Modellvärden!F$6,"")</f>
        <v>31.524056054997356</v>
      </c>
      <c r="G189" s="10">
        <f>IFERROR((Indata!G189*Modellvärden!G$7)+Modellvärden!G$6,"")</f>
        <v>26.811399999999999</v>
      </c>
      <c r="H189" s="10">
        <f>IFERROR((Indata!H189*Modellvärden!H$7)+Modellvärden!H$6,"")</f>
        <v>24.228400000000001</v>
      </c>
      <c r="I189" s="10">
        <f>IFERROR((Indata!I189*Modellvärden!I$7)+Modellvärden!I$6,"")</f>
        <v>28.381799999999998</v>
      </c>
      <c r="J189" s="10">
        <f>IFERROR((Indata!J189*Modellvärden!J$7)+Modellvärden!J$6,"")</f>
        <v>22.028399999999998</v>
      </c>
      <c r="K189" s="10">
        <f>IFERROR((Indata!K189*Modellvärden!K$7)+Modellvärden!K$6,"")</f>
        <v>30.899999999999991</v>
      </c>
      <c r="L189" s="10">
        <f>IFERROR((Indata!L189*Modellvärden!L$7)+Modellvärden!L$6,"")</f>
        <v>27.170900000000017</v>
      </c>
      <c r="M189" t="s">
        <v>195</v>
      </c>
      <c r="N189" s="47">
        <f>IF(K189="",(B189*Modellvärden!B$11)+(C189*Modellvärden!C$11)+(D189*Modellvärden!D$11)+(E189*Modellvärden!E$11)+(F189*Modellvärden!F$11)+(G189*Modellvärden!G$11), (B189*Modellvärden!B$4)+(C189*Modellvärden!C$4)+(D189*Modellvärden!D$4)+(E189*Modellvärden!E$4)+(F189*Modellvärden!F$4)+(G189*Modellvärden!G$4)+(H189*Modellvärden!H$4)+(I189*Modellvärden!I$4)+(J189*Modellvärden!J$4)+(K189*Modellvärden!K$4)+(L189*Modellvärden!L$4))</f>
        <v>27.834485801857472</v>
      </c>
      <c r="O189" s="47">
        <f>IF(K189="",(B189*Modellvärden!B$12)+(C189*Modellvärden!C$12)+(D189*Modellvärden!D$12)+(E189*Modellvärden!E$12)+(F189*Modellvärden!F$12)+(G189*Modellvärden!G$12),(B189*Modellvärden!B$5)+(C189*Modellvärden!C$5)+(D189*Modellvärden!D$5)+(E189*Modellvärden!E$5)+(F189*Modellvärden!F$5)+(G189*Modellvärden!G$5)+(H189*Modellvärden!H$5)+(I189*Modellvärden!I$5)+(J189*Modellvärden!J$5)
+(K189*Modellvärden!K$5)+(L189*Modellvärden!L$5))</f>
        <v>27.676392174898382</v>
      </c>
      <c r="P189" s="47">
        <f>(_xlfn.XLOOKUP(M189,Regressionsresultat!$B$53:$B$61,Modellvärden!$B$21:$B$29)*Modellvärden!$B$18)</f>
        <v>33.151530705965484</v>
      </c>
      <c r="Q189" s="47">
        <f t="shared" si="2"/>
        <v>29.554136227573778</v>
      </c>
      <c r="R189" s="47"/>
    </row>
    <row r="190" spans="1:18" ht="17.25">
      <c r="A190" s="9" t="s">
        <v>56</v>
      </c>
      <c r="B190" s="10">
        <f>IFERROR((Indata!B190*Modellvärden!B$7)+Modellvärden!B$6,"")</f>
        <v>32.290199000000001</v>
      </c>
      <c r="C190" s="10">
        <f>IFERROR((Indata!C190*Modellvärden!C$7)+Modellvärden!C$6,"")</f>
        <v>30.600577699999999</v>
      </c>
      <c r="D190" s="10">
        <f>IFERROR((Indata!D190*Modellvärden!D$7)+Modellvärden!D$6,"")</f>
        <v>27.534300000000002</v>
      </c>
      <c r="E190" s="10">
        <f>IFERROR((Indata!E190*Modellvärden!E$7)+Modellvärden!E$6,"")</f>
        <v>29.275829999999999</v>
      </c>
      <c r="F190" s="10">
        <f>IFERROR((Indata!F190*Modellvärden!F$7)+Modellvärden!F$6,"")</f>
        <v>25.335076230942263</v>
      </c>
      <c r="G190" s="10">
        <f>IFERROR((Indata!G190*Modellvärden!G$7)+Modellvärden!G$6,"")</f>
        <v>34.223799999999997</v>
      </c>
      <c r="H190" s="10">
        <f>IFERROR((Indata!H190*Modellvärden!H$7)+Modellvärden!H$6,"")</f>
        <v>31.694800000000001</v>
      </c>
      <c r="I190" s="10">
        <f>IFERROR((Indata!I190*Modellvärden!I$7)+Modellvärden!I$6,"")</f>
        <v>29.580600000000004</v>
      </c>
      <c r="J190" s="10">
        <f>IFERROR((Indata!J190*Modellvärden!J$7)+Modellvärden!J$6,"")</f>
        <v>24.411200000000001</v>
      </c>
      <c r="K190" s="10">
        <f>IFERROR((Indata!K190*Modellvärden!K$7)+Modellvärden!K$6,"")</f>
        <v>32.251999999999988</v>
      </c>
      <c r="L190" s="10">
        <f>IFERROR((Indata!L190*Modellvärden!L$7)+Modellvärden!L$6,"")</f>
        <v>28.937900000000013</v>
      </c>
      <c r="M190" t="s">
        <v>26</v>
      </c>
      <c r="N190" s="47">
        <f>IF(K190="",(B190*Modellvärden!B$11)+(C190*Modellvärden!C$11)+(D190*Modellvärden!D$11)+(E190*Modellvärden!E$11)+(F190*Modellvärden!F$11)+(G190*Modellvärden!G$11), (B190*Modellvärden!B$4)+(C190*Modellvärden!C$4)+(D190*Modellvärden!D$4)+(E190*Modellvärden!E$4)+(F190*Modellvärden!F$4)+(G190*Modellvärden!G$4)+(H190*Modellvärden!H$4)+(I190*Modellvärden!I$4)+(J190*Modellvärden!J$4)+(K190*Modellvärden!K$4)+(L190*Modellvärden!L$4))</f>
        <v>29.661813378237134</v>
      </c>
      <c r="O190" s="47">
        <f>IF(K190="",(B190*Modellvärden!B$12)+(C190*Modellvärden!C$12)+(D190*Modellvärden!D$12)+(E190*Modellvärden!E$12)+(F190*Modellvärden!F$12)+(G190*Modellvärden!G$12),(B190*Modellvärden!B$5)+(C190*Modellvärden!C$5)+(D190*Modellvärden!D$5)+(E190*Modellvärden!E$5)+(F190*Modellvärden!F$5)+(G190*Modellvärden!G$5)+(H190*Modellvärden!H$5)+(I190*Modellvärden!I$5)+(J190*Modellvärden!J$5)
+(K190*Modellvärden!K$5)+(L190*Modellvärden!L$5))</f>
        <v>29.627110754238608</v>
      </c>
      <c r="P190" s="47">
        <f>(_xlfn.XLOOKUP(M190,Regressionsresultat!$B$53:$B$61,Modellvärden!$B$21:$B$29)*Modellvärden!$B$18)</f>
        <v>29.352675018140246</v>
      </c>
      <c r="Q190" s="47">
        <f t="shared" si="2"/>
        <v>29.547199716871997</v>
      </c>
      <c r="R190" s="47"/>
    </row>
    <row r="191" spans="1:18" ht="17.25">
      <c r="A191" s="9" t="s">
        <v>183</v>
      </c>
      <c r="B191" s="10">
        <f>IFERROR((Indata!B191*Modellvärden!B$7)+Modellvärden!B$6,"")</f>
        <v>31.545873500000003</v>
      </c>
      <c r="C191" s="10">
        <f>IFERROR((Indata!C191*Modellvärden!C$7)+Modellvärden!C$6,"")</f>
        <v>34.1320421</v>
      </c>
      <c r="D191" s="10">
        <f>IFERROR((Indata!D191*Modellvärden!D$7)+Modellvärden!D$6,"")</f>
        <v>27.5322</v>
      </c>
      <c r="E191" s="10">
        <f>IFERROR((Indata!E191*Modellvärden!E$7)+Modellvärden!E$6,"")</f>
        <v>31.818216</v>
      </c>
      <c r="F191" s="10">
        <f>IFERROR((Indata!F191*Modellvärden!F$7)+Modellvärden!F$6,"")</f>
        <v>37.616107671976067</v>
      </c>
      <c r="G191" s="10">
        <f>IFERROR((Indata!G191*Modellvärden!G$7)+Modellvärden!G$6,"")</f>
        <v>23.470599999999997</v>
      </c>
      <c r="H191" s="10">
        <f>IFERROR((Indata!H191*Modellvärden!H$7)+Modellvärden!H$6,"")</f>
        <v>26.492800000000003</v>
      </c>
      <c r="I191" s="10">
        <f>IFERROR((Indata!I191*Modellvärden!I$7)+Modellvärden!I$6,"")</f>
        <v>30.579600000000003</v>
      </c>
      <c r="J191" s="10">
        <f>IFERROR((Indata!J191*Modellvärden!J$7)+Modellvärden!J$6,"")</f>
        <v>34.071199999999997</v>
      </c>
      <c r="K191" s="10">
        <f>IFERROR((Indata!K191*Modellvärden!K$7)+Modellvärden!K$6,"")</f>
        <v>28.143999999999991</v>
      </c>
      <c r="L191" s="10">
        <f>IFERROR((Indata!L191*Modellvärden!L$7)+Modellvärden!L$6,"")</f>
        <v>25.933999999999997</v>
      </c>
      <c r="M191" t="s">
        <v>171</v>
      </c>
      <c r="N191" s="47">
        <f>IF(K191="",(B191*Modellvärden!B$11)+(C191*Modellvärden!C$11)+(D191*Modellvärden!D$11)+(E191*Modellvärden!E$11)+(F191*Modellvärden!F$11)+(G191*Modellvärden!G$11), (B191*Modellvärden!B$4)+(C191*Modellvärden!C$4)+(D191*Modellvärden!D$4)+(E191*Modellvärden!E$4)+(F191*Modellvärden!F$4)+(G191*Modellvärden!G$4)+(H191*Modellvärden!H$4)+(I191*Modellvärden!I$4)+(J191*Modellvärden!J$4)+(K191*Modellvärden!K$4)+(L191*Modellvärden!L$4))</f>
        <v>30.140250319145622</v>
      </c>
      <c r="O191" s="47">
        <f>IF(K191="",(B191*Modellvärden!B$12)+(C191*Modellvärden!C$12)+(D191*Modellvärden!D$12)+(E191*Modellvärden!E$12)+(F191*Modellvärden!F$12)+(G191*Modellvärden!G$12),(B191*Modellvärden!B$5)+(C191*Modellvärden!C$5)+(D191*Modellvärden!D$5)+(E191*Modellvärden!E$5)+(F191*Modellvärden!F$5)+(G191*Modellvärden!G$5)+(H191*Modellvärden!H$5)+(I191*Modellvärden!I$5)+(J191*Modellvärden!J$5)
+(K191*Modellvärden!K$5)+(L191*Modellvärden!L$5))</f>
        <v>30.230052413814217</v>
      </c>
      <c r="P191" s="47">
        <f>(_xlfn.XLOOKUP(M191,Regressionsresultat!$B$53:$B$61,Modellvärden!$B$21:$B$29)*Modellvärden!$B$18)</f>
        <v>29.156866757766061</v>
      </c>
      <c r="Q191" s="47">
        <f t="shared" si="2"/>
        <v>29.842389830241967</v>
      </c>
      <c r="R191" s="47"/>
    </row>
    <row r="192" spans="1:18" ht="17.25">
      <c r="A192" s="9" t="s">
        <v>224</v>
      </c>
      <c r="B192" s="10">
        <f>IFERROR((Indata!B192*Modellvärden!B$7)+Modellvärden!B$6,"")</f>
        <v>31.120615500000003</v>
      </c>
      <c r="C192" s="10">
        <f>IFERROR((Indata!C192*Modellvärden!C$7)+Modellvärden!C$6,"")</f>
        <v>30.096937399999998</v>
      </c>
      <c r="D192" s="10">
        <f>IFERROR((Indata!D192*Modellvärden!D$7)+Modellvärden!D$6,"")</f>
        <v>27.020500000000002</v>
      </c>
      <c r="E192" s="10">
        <f>IFERROR((Indata!E192*Modellvärden!E$7)+Modellvärden!E$6,"")</f>
        <v>29.019419999999997</v>
      </c>
      <c r="F192" s="10">
        <f>IFERROR((Indata!F192*Modellvärden!F$7)+Modellvärden!F$6,"")</f>
        <v>25.766943266707045</v>
      </c>
      <c r="G192" s="10">
        <f>IFERROR((Indata!G192*Modellvärden!G$7)+Modellvärden!G$6,"")</f>
        <v>30.517599999999998</v>
      </c>
      <c r="H192" s="10">
        <f>IFERROR((Indata!H192*Modellvärden!H$7)+Modellvärden!H$6,"")</f>
        <v>22.759599999999999</v>
      </c>
      <c r="I192" s="10">
        <f>IFERROR((Indata!I192*Modellvärden!I$7)+Modellvärden!I$6,"")</f>
        <v>27.649200000000004</v>
      </c>
      <c r="J192" s="10">
        <f>IFERROR((Indata!J192*Modellvärden!J$7)+Modellvärden!J$6,"")</f>
        <v>39.287600000000005</v>
      </c>
      <c r="K192" s="10">
        <f>IFERROR((Indata!K192*Modellvärden!K$7)+Modellvärden!K$6,"")</f>
        <v>24.867999999999995</v>
      </c>
      <c r="L192" s="10">
        <f>IFERROR((Indata!L192*Modellvärden!L$7)+Modellvärden!L$6,"")</f>
        <v>27.700999999999993</v>
      </c>
      <c r="M192" t="s">
        <v>195</v>
      </c>
      <c r="N192" s="47">
        <f>IF(K192="",(B192*Modellvärden!B$11)+(C192*Modellvärden!C$11)+(D192*Modellvärden!D$11)+(E192*Modellvärden!E$11)+(F192*Modellvärden!F$11)+(G192*Modellvärden!G$11), (B192*Modellvärden!B$4)+(C192*Modellvärden!C$4)+(D192*Modellvärden!D$4)+(E192*Modellvärden!E$4)+(F192*Modellvärden!F$4)+(G192*Modellvärden!G$4)+(H192*Modellvärden!H$4)+(I192*Modellvärden!I$4)+(J192*Modellvärden!J$4)+(K192*Modellvärden!K$4)+(L192*Modellvärden!L$4))</f>
        <v>28.69433664980194</v>
      </c>
      <c r="O192" s="47">
        <f>IF(K192="",(B192*Modellvärden!B$12)+(C192*Modellvärden!C$12)+(D192*Modellvärden!D$12)+(E192*Modellvärden!E$12)+(F192*Modellvärden!F$12)+(G192*Modellvärden!G$12),(B192*Modellvärden!B$5)+(C192*Modellvärden!C$5)+(D192*Modellvärden!D$5)+(E192*Modellvärden!E$5)+(F192*Modellvärden!F$5)+(G192*Modellvärden!G$5)+(H192*Modellvärden!H$5)+(I192*Modellvärden!I$5)+(J192*Modellvärden!J$5)
+(K192*Modellvärden!K$5)+(L192*Modellvärden!L$5))</f>
        <v>28.633314657628237</v>
      </c>
      <c r="P192" s="47">
        <f>(_xlfn.XLOOKUP(M192,Regressionsresultat!$B$53:$B$61,Modellvärden!$B$21:$B$29)*Modellvärden!$B$18)</f>
        <v>33.151530705965484</v>
      </c>
      <c r="Q192" s="47">
        <f t="shared" si="2"/>
        <v>30.159727337798554</v>
      </c>
      <c r="R192" s="47"/>
    </row>
    <row r="193" spans="1:18" ht="17.25">
      <c r="A193" s="9" t="s">
        <v>243</v>
      </c>
      <c r="B193" s="10">
        <f>IFERROR((Indata!B193*Modellvärden!B$7)+Modellvärden!B$6,"")</f>
        <v>24.225285500000005</v>
      </c>
      <c r="C193" s="10">
        <f>IFERROR((Indata!C193*Modellvärden!C$7)+Modellvärden!C$6,"")</f>
        <v>30.7684289</v>
      </c>
      <c r="D193" s="10">
        <f>IFERROR((Indata!D193*Modellvärden!D$7)+Modellvärden!D$6,"")</f>
        <v>26.964500000000001</v>
      </c>
      <c r="E193" s="10">
        <f>IFERROR((Indata!E193*Modellvärden!E$7)+Modellvärden!E$6,"")</f>
        <v>29.038592999999999</v>
      </c>
      <c r="F193" s="10">
        <f>IFERROR((Indata!F193*Modellvärden!F$7)+Modellvärden!F$6,"")</f>
        <v>32.238300266852306</v>
      </c>
      <c r="G193" s="10">
        <f>IFERROR((Indata!G193*Modellvärden!G$7)+Modellvärden!G$6,"")</f>
        <v>27.072399999999998</v>
      </c>
      <c r="H193" s="10">
        <f>IFERROR((Indata!H193*Modellvärden!H$7)+Modellvärden!H$6,"")</f>
        <v>24.962800000000001</v>
      </c>
      <c r="I193" s="10">
        <f>IFERROR((Indata!I193*Modellvärden!I$7)+Modellvärden!I$6,"")</f>
        <v>31.0458</v>
      </c>
      <c r="J193" s="10">
        <f>IFERROR((Indata!J193*Modellvärden!J$7)+Modellvärden!J$6,"")</f>
        <v>30.593599999999995</v>
      </c>
      <c r="K193" s="10">
        <f>IFERROR((Indata!K193*Modellvärden!K$7)+Modellvärden!K$6,"")</f>
        <v>25.595999999999989</v>
      </c>
      <c r="L193" s="10">
        <f>IFERROR((Indata!L193*Modellvärden!L$7)+Modellvärden!L$6,"")</f>
        <v>29.114599999999996</v>
      </c>
      <c r="M193" t="s">
        <v>229</v>
      </c>
      <c r="N193" s="47">
        <f>IF(K193="",(B193*Modellvärden!B$11)+(C193*Modellvärden!C$11)+(D193*Modellvärden!D$11)+(E193*Modellvärden!E$11)+(F193*Modellvärden!F$11)+(G193*Modellvärden!G$11), (B193*Modellvärden!B$4)+(C193*Modellvärden!C$4)+(D193*Modellvärden!D$4)+(E193*Modellvärden!E$4)+(F193*Modellvärden!F$4)+(G193*Modellvärden!G$4)+(H193*Modellvärden!H$4)+(I193*Modellvärden!I$4)+(J193*Modellvärden!J$4)+(K193*Modellvärden!K$4)+(L193*Modellvärden!L$4))</f>
        <v>28.443886273024084</v>
      </c>
      <c r="O193" s="47">
        <f>IF(K193="",(B193*Modellvärden!B$12)+(C193*Modellvärden!C$12)+(D193*Modellvärden!D$12)+(E193*Modellvärden!E$12)+(F193*Modellvärden!F$12)+(G193*Modellvärden!G$12),(B193*Modellvärden!B$5)+(C193*Modellvärden!C$5)+(D193*Modellvärden!D$5)+(E193*Modellvärden!E$5)+(F193*Modellvärden!F$5)+(G193*Modellvärden!G$5)+(H193*Modellvärden!H$5)+(I193*Modellvärden!I$5)+(J193*Modellvärden!J$5)
+(K193*Modellvärden!K$5)+(L193*Modellvärden!L$5))</f>
        <v>28.609236034942274</v>
      </c>
      <c r="P193" s="47">
        <f>(_xlfn.XLOOKUP(M193,Regressionsresultat!$B$53:$B$61,Modellvärden!$B$21:$B$29)*Modellvärden!$B$18)</f>
        <v>20.165998647610348</v>
      </c>
      <c r="Q193" s="47">
        <f t="shared" si="2"/>
        <v>25.739706985192239</v>
      </c>
      <c r="R193" s="47"/>
    </row>
    <row r="194" spans="1:18" ht="17.25">
      <c r="A194" s="9" t="s">
        <v>41</v>
      </c>
      <c r="B194" s="10">
        <f>IFERROR((Indata!B194*Modellvärden!B$7)+Modellvärden!B$6,"")</f>
        <v>32.508454500000006</v>
      </c>
      <c r="C194" s="10">
        <f>IFERROR((Indata!C194*Modellvärden!C$7)+Modellvärden!C$6,"")</f>
        <v>35.759747900000001</v>
      </c>
      <c r="D194" s="10">
        <f>IFERROR((Indata!D194*Modellvärden!D$7)+Modellvärden!D$6,"")</f>
        <v>36.933199999999999</v>
      </c>
      <c r="E194" s="10">
        <f>IFERROR((Indata!E194*Modellvärden!E$7)+Modellvärden!E$6,"")</f>
        <v>33.007635000000001</v>
      </c>
      <c r="F194" s="10">
        <f>IFERROR((Indata!F194*Modellvärden!F$7)+Modellvärden!F$6,"")</f>
        <v>26.96103269163833</v>
      </c>
      <c r="G194" s="10">
        <f>IFERROR((Indata!G194*Modellvärden!G$7)+Modellvärden!G$6,"")</f>
        <v>36.677199999999999</v>
      </c>
      <c r="H194" s="10">
        <f>IFERROR((Indata!H194*Modellvärden!H$7)+Modellvärden!H$6,"")</f>
        <v>27.777999999999999</v>
      </c>
      <c r="I194" s="10">
        <f>IFERROR((Indata!I194*Modellvärden!I$7)+Modellvärden!I$6,"")</f>
        <v>32.710799999999999</v>
      </c>
      <c r="J194" s="10">
        <f>IFERROR((Indata!J194*Modellvärden!J$7)+Modellvärden!J$6,"")</f>
        <v>35.488</v>
      </c>
      <c r="K194" s="10">
        <f>IFERROR((Indata!K194*Modellvärden!K$7)+Modellvärden!K$6,"")</f>
        <v>30.899999999999991</v>
      </c>
      <c r="L194" s="10">
        <f>IFERROR((Indata!L194*Modellvärden!L$7)+Modellvärden!L$6,"")</f>
        <v>27.877700000000004</v>
      </c>
      <c r="M194" t="s">
        <v>26</v>
      </c>
      <c r="N194" s="47">
        <f>IF(K194="",(B194*Modellvärden!B$11)+(C194*Modellvärden!C$11)+(D194*Modellvärden!D$11)+(E194*Modellvärden!E$11)+(F194*Modellvärden!F$11)+(G194*Modellvärden!G$11), (B194*Modellvärden!B$4)+(C194*Modellvärden!C$4)+(D194*Modellvärden!D$4)+(E194*Modellvärden!E$4)+(F194*Modellvärden!F$4)+(G194*Modellvärden!G$4)+(H194*Modellvärden!H$4)+(I194*Modellvärden!I$4)+(J194*Modellvärden!J$4)+(K194*Modellvärden!K$4)+(L194*Modellvärden!L$4))</f>
        <v>32.381248183192334</v>
      </c>
      <c r="O194" s="47">
        <f>IF(K194="",(B194*Modellvärden!B$12)+(C194*Modellvärden!C$12)+(D194*Modellvärden!D$12)+(E194*Modellvärden!E$12)+(F194*Modellvärden!F$12)+(G194*Modellvärden!G$12),(B194*Modellvärden!B$5)+(C194*Modellvärden!C$5)+(D194*Modellvärden!D$5)+(E194*Modellvärden!E$5)+(F194*Modellvärden!F$5)+(G194*Modellvärden!G$5)+(H194*Modellvärden!H$5)+(I194*Modellvärden!I$5)+(J194*Modellvärden!J$5)
+(K194*Modellvärden!K$5)+(L194*Modellvärden!L$5))</f>
        <v>32.372239710807214</v>
      </c>
      <c r="P194" s="47">
        <f>(_xlfn.XLOOKUP(M194,Regressionsresultat!$B$53:$B$61,Modellvärden!$B$21:$B$29)*Modellvärden!$B$18)</f>
        <v>29.352675018140246</v>
      </c>
      <c r="Q194" s="47">
        <f t="shared" ref="Q194:Q257" si="3">AVERAGE(N194:P194)</f>
        <v>31.368720970713266</v>
      </c>
      <c r="R194" s="47"/>
    </row>
    <row r="195" spans="1:18" ht="17.25">
      <c r="A195" s="9" t="s">
        <v>270</v>
      </c>
      <c r="B195" s="10">
        <f>IFERROR((Indata!B195*Modellvärden!B$7)+Modellvärden!B$6,"")</f>
        <v>32.560131500000004</v>
      </c>
      <c r="C195" s="10">
        <f>IFERROR((Indata!C195*Modellvärden!C$7)+Modellvärden!C$6,"")</f>
        <v>36.558515</v>
      </c>
      <c r="D195" s="10">
        <f>IFERROR((Indata!D195*Modellvärden!D$7)+Modellvärden!D$6,"")</f>
        <v>57.521600000000007</v>
      </c>
      <c r="E195" s="10">
        <f>IFERROR((Indata!E195*Modellvärden!E$7)+Modellvärden!E$6,"")</f>
        <v>50.568947999999999</v>
      </c>
      <c r="F195" s="10">
        <f>IFERROR((Indata!F195*Modellvärden!F$7)+Modellvärden!F$6,"")</f>
        <v>59.471557606867101</v>
      </c>
      <c r="G195" s="10">
        <f>IFERROR((Indata!G195*Modellvärden!G$7)+Modellvärden!G$6,"")</f>
        <v>34.589199999999998</v>
      </c>
      <c r="H195" s="10" t="str">
        <f>IFERROR((Indata!H195*Modellvärden!H$7)+Modellvärden!H$6,"")</f>
        <v/>
      </c>
      <c r="I195" s="10" t="str">
        <f>IFERROR((Indata!I195*Modellvärden!I$7)+Modellvärden!I$6,"")</f>
        <v/>
      </c>
      <c r="J195" s="10" t="str">
        <f>IFERROR((Indata!J195*Modellvärden!J$7)+Modellvärden!J$6,"")</f>
        <v/>
      </c>
      <c r="K195" s="10" t="str">
        <f>IFERROR((Indata!K195*Modellvärden!K$7)+Modellvärden!K$6,"")</f>
        <v/>
      </c>
      <c r="L195" s="10" t="str">
        <f>IFERROR((Indata!L195*Modellvärden!L$7)+Modellvärden!L$6,"")</f>
        <v/>
      </c>
      <c r="M195" t="s">
        <v>26</v>
      </c>
      <c r="N195" s="47">
        <f>IF(K195="",(B195*Modellvärden!B$11)+(C195*Modellvärden!C$11)+(D195*Modellvärden!D$11)+(E195*Modellvärden!E$11)+(F195*Modellvärden!F$11)+(G195*Modellvärden!G$11), (B195*Modellvärden!B$4)+(C195*Modellvärden!C$4)+(D195*Modellvärden!D$4)+(E195*Modellvärden!E$4)+(F195*Modellvärden!F$4)+(G195*Modellvärden!G$4)+(H195*Modellvärden!H$4)+(I195*Modellvärden!I$4)+(J195*Modellvärden!J$4)+(K195*Modellvärden!K$4)+(L195*Modellvärden!L$4))</f>
        <v>44.738268634068469</v>
      </c>
      <c r="O195" s="47">
        <f>IF(K195="",(B195*Modellvärden!B$12)+(C195*Modellvärden!C$12)+(D195*Modellvärden!D$12)+(E195*Modellvärden!E$12)+(F195*Modellvärden!F$12)+(G195*Modellvärden!G$12),(B195*Modellvärden!B$5)+(C195*Modellvärden!C$5)+(D195*Modellvärden!D$5)+(E195*Modellvärden!E$5)+(F195*Modellvärden!F$5)+(G195*Modellvärden!G$5)+(H195*Modellvärden!H$5)+(I195*Modellvärden!I$5)+(J195*Modellvärden!J$5)
+(K195*Modellvärden!K$5)+(L195*Modellvärden!L$5))</f>
        <v>44.50510088794838</v>
      </c>
      <c r="P195" s="47">
        <f>(_xlfn.XLOOKUP(M195,Regressionsresultat!$B$53:$B$61,Modellvärden!$B$21:$B$29)*Modellvärden!$B$18)</f>
        <v>29.352675018140246</v>
      </c>
      <c r="Q195" s="47">
        <f t="shared" si="3"/>
        <v>39.532014846719029</v>
      </c>
      <c r="R195" s="47"/>
    </row>
    <row r="196" spans="1:18" ht="17.25">
      <c r="A196" s="9" t="s">
        <v>339</v>
      </c>
      <c r="B196" s="10">
        <f>IFERROR((Indata!B196*Modellvärden!B$7)+Modellvärden!B$6,"")</f>
        <v>21.171739000000002</v>
      </c>
      <c r="C196" s="10">
        <f>IFERROR((Indata!C196*Modellvärden!C$7)+Modellvärden!C$6,"")</f>
        <v>29.3612012</v>
      </c>
      <c r="D196" s="10">
        <f>IFERROR((Indata!D196*Modellvärden!D$7)+Modellvärden!D$6,"")</f>
        <v>26.9421</v>
      </c>
      <c r="E196" s="10">
        <f>IFERROR((Indata!E196*Modellvärden!E$7)+Modellvärden!E$6,"")</f>
        <v>28.860954</v>
      </c>
      <c r="F196" s="10">
        <f>IFERROR((Indata!F196*Modellvärden!F$7)+Modellvärden!F$6,"")</f>
        <v>30.360564516129031</v>
      </c>
      <c r="G196" s="10">
        <f>IFERROR((Indata!G196*Modellvärden!G$7)+Modellvärden!G$6,"")</f>
        <v>23.522799999999997</v>
      </c>
      <c r="H196" s="10" t="str">
        <f>IFERROR((Indata!H196*Modellvärden!H$7)+Modellvärden!H$6,"")</f>
        <v/>
      </c>
      <c r="I196" s="10" t="str">
        <f>IFERROR((Indata!I196*Modellvärden!I$7)+Modellvärden!I$6,"")</f>
        <v/>
      </c>
      <c r="J196" s="10" t="str">
        <f>IFERROR((Indata!J196*Modellvärden!J$7)+Modellvärden!J$6,"")</f>
        <v/>
      </c>
      <c r="K196" s="10" t="str">
        <f>IFERROR((Indata!K196*Modellvärden!K$7)+Modellvärden!K$6,"")</f>
        <v/>
      </c>
      <c r="L196" s="10" t="str">
        <f>IFERROR((Indata!L196*Modellvärden!L$7)+Modellvärden!L$6,"")</f>
        <v/>
      </c>
      <c r="M196" t="s">
        <v>253</v>
      </c>
      <c r="N196" s="47">
        <f>IF(K196="",(B196*Modellvärden!B$11)+(C196*Modellvärden!C$11)+(D196*Modellvärden!D$11)+(E196*Modellvärden!E$11)+(F196*Modellvärden!F$11)+(G196*Modellvärden!G$11), (B196*Modellvärden!B$4)+(C196*Modellvärden!C$4)+(D196*Modellvärden!D$4)+(E196*Modellvärden!E$4)+(F196*Modellvärden!F$4)+(G196*Modellvärden!G$4)+(H196*Modellvärden!H$4)+(I196*Modellvärden!I$4)+(J196*Modellvärden!J$4)+(K196*Modellvärden!K$4)+(L196*Modellvärden!L$4))</f>
        <v>27.057528356405719</v>
      </c>
      <c r="O196" s="47">
        <f>IF(K196="",(B196*Modellvärden!B$12)+(C196*Modellvärden!C$12)+(D196*Modellvärden!D$12)+(E196*Modellvärden!E$12)+(F196*Modellvärden!F$12)+(G196*Modellvärden!G$12),(B196*Modellvärden!B$5)+(C196*Modellvärden!C$5)+(D196*Modellvärden!D$5)+(E196*Modellvärden!E$5)+(F196*Modellvärden!F$5)+(G196*Modellvärden!G$5)+(H196*Modellvärden!H$5)+(I196*Modellvärden!I$5)+(J196*Modellvärden!J$5)
+(K196*Modellvärden!K$5)+(L196*Modellvärden!L$5))</f>
        <v>27.670143580593344</v>
      </c>
      <c r="P196" s="47">
        <f>(_xlfn.XLOOKUP(M196,Regressionsresultat!$B$53:$B$61,Modellvärden!$B$21:$B$29)*Modellvärden!$B$18)</f>
        <v>32.168195415945611</v>
      </c>
      <c r="Q196" s="47">
        <f t="shared" si="3"/>
        <v>28.965289117648222</v>
      </c>
      <c r="R196" s="47"/>
    </row>
    <row r="197" spans="1:18" ht="17.25">
      <c r="A197" s="9" t="s">
        <v>335</v>
      </c>
      <c r="B197" s="10">
        <f>IFERROR((Indata!B197*Modellvärden!B$7)+Modellvärden!B$6,"")</f>
        <v>32.375790000000002</v>
      </c>
      <c r="C197" s="10">
        <f>IFERROR((Indata!C197*Modellvärden!C$7)+Modellvärden!C$6,"")</f>
        <v>29.944171999999998</v>
      </c>
      <c r="D197" s="10">
        <f>IFERROR((Indata!D197*Modellvärden!D$7)+Modellvärden!D$6,"")</f>
        <v>27.402000000000001</v>
      </c>
      <c r="E197" s="10">
        <f>IFERROR((Indata!E197*Modellvärden!E$7)+Modellvärden!E$6,"")</f>
        <v>29.074397999999999</v>
      </c>
      <c r="F197" s="10">
        <f>IFERROR((Indata!F197*Modellvärden!F$7)+Modellvärden!F$6,"")</f>
        <v>32.102099644128117</v>
      </c>
      <c r="G197" s="10">
        <f>IFERROR((Indata!G197*Modellvärden!G$7)+Modellvärden!G$6,"")</f>
        <v>33.388599999999997</v>
      </c>
      <c r="H197" s="10" t="str">
        <f>IFERROR((Indata!H197*Modellvärden!H$7)+Modellvärden!H$6,"")</f>
        <v/>
      </c>
      <c r="I197" s="10" t="str">
        <f>IFERROR((Indata!I197*Modellvärden!I$7)+Modellvärden!I$6,"")</f>
        <v/>
      </c>
      <c r="J197" s="10" t="str">
        <f>IFERROR((Indata!J197*Modellvärden!J$7)+Modellvärden!J$6,"")</f>
        <v/>
      </c>
      <c r="K197" s="10" t="str">
        <f>IFERROR((Indata!K197*Modellvärden!K$7)+Modellvärden!K$6,"")</f>
        <v/>
      </c>
      <c r="L197" s="10" t="str">
        <f>IFERROR((Indata!L197*Modellvärden!L$7)+Modellvärden!L$6,"")</f>
        <v/>
      </c>
      <c r="M197" t="s">
        <v>253</v>
      </c>
      <c r="N197" s="47">
        <f>IF(K197="",(B197*Modellvärden!B$11)+(C197*Modellvärden!C$11)+(D197*Modellvärden!D$11)+(E197*Modellvärden!E$11)+(F197*Modellvärden!F$11)+(G197*Modellvärden!G$11), (B197*Modellvärden!B$4)+(C197*Modellvärden!C$4)+(D197*Modellvärden!D$4)+(E197*Modellvärden!E$4)+(F197*Modellvärden!F$4)+(G197*Modellvärden!G$4)+(H197*Modellvärden!H$4)+(I197*Modellvärden!I$4)+(J197*Modellvärden!J$4)+(K197*Modellvärden!K$4)+(L197*Modellvärden!L$4))</f>
        <v>30.587956145632777</v>
      </c>
      <c r="O197" s="47">
        <f>IF(K197="",(B197*Modellvärden!B$12)+(C197*Modellvärden!C$12)+(D197*Modellvärden!D$12)+(E197*Modellvärden!E$12)+(F197*Modellvärden!F$12)+(G197*Modellvärden!G$12),(B197*Modellvärden!B$5)+(C197*Modellvärden!C$5)+(D197*Modellvärden!D$5)+(E197*Modellvärden!E$5)+(F197*Modellvärden!F$5)+(G197*Modellvärden!G$5)+(H197*Modellvärden!H$5)+(I197*Modellvärden!I$5)+(J197*Modellvärden!J$5)
+(K197*Modellvärden!K$5)+(L197*Modellvärden!L$5))</f>
        <v>30.269474898312112</v>
      </c>
      <c r="P197" s="47">
        <f>(_xlfn.XLOOKUP(M197,Regressionsresultat!$B$53:$B$61,Modellvärden!$B$21:$B$29)*Modellvärden!$B$18)</f>
        <v>32.168195415945611</v>
      </c>
      <c r="Q197" s="47">
        <f t="shared" si="3"/>
        <v>31.008542153296833</v>
      </c>
      <c r="R197" s="47"/>
    </row>
    <row r="198" spans="1:18" ht="17.25">
      <c r="A198" s="9" t="s">
        <v>50</v>
      </c>
      <c r="B198" s="10">
        <f>IFERROR((Indata!B198*Modellvärden!B$7)+Modellvärden!B$6,"")</f>
        <v>32.4244445</v>
      </c>
      <c r="C198" s="10">
        <f>IFERROR((Indata!C198*Modellvärden!C$7)+Modellvärden!C$6,"")</f>
        <v>31.471652599999999</v>
      </c>
      <c r="D198" s="10">
        <f>IFERROR((Indata!D198*Modellvärden!D$7)+Modellvärden!D$6,"")</f>
        <v>28.6599</v>
      </c>
      <c r="E198" s="10">
        <f>IFERROR((Indata!E198*Modellvärden!E$7)+Modellvärden!E$6,"")</f>
        <v>29.893293</v>
      </c>
      <c r="F198" s="10">
        <f>IFERROR((Indata!F198*Modellvärden!F$7)+Modellvärden!F$6,"")</f>
        <v>24.338220064724919</v>
      </c>
      <c r="G198" s="10">
        <f>IFERROR((Indata!G198*Modellvärden!G$7)+Modellvärden!G$6,"")</f>
        <v>29.7346</v>
      </c>
      <c r="H198" s="10">
        <f>IFERROR((Indata!H198*Modellvärden!H$7)+Modellvärden!H$6,"")</f>
        <v>28.971400000000003</v>
      </c>
      <c r="I198" s="10">
        <f>IFERROR((Indata!I198*Modellvärden!I$7)+Modellvärden!I$6,"")</f>
        <v>39.171000000000006</v>
      </c>
      <c r="J198" s="10">
        <f>IFERROR((Indata!J198*Modellvärden!J$7)+Modellvärden!J$6,"")</f>
        <v>20.160800000000002</v>
      </c>
      <c r="K198" s="10">
        <f>IFERROR((Indata!K198*Modellvärden!K$7)+Modellvärden!K$6,"")</f>
        <v>25.855999999999995</v>
      </c>
      <c r="L198" s="10">
        <f>IFERROR((Indata!L198*Modellvärden!L$7)+Modellvärden!L$6,"")</f>
        <v>26.11069999999998</v>
      </c>
      <c r="M198" t="s">
        <v>26</v>
      </c>
      <c r="N198" s="47">
        <f>IF(K198="",(B198*Modellvärden!B$11)+(C198*Modellvärden!C$11)+(D198*Modellvärden!D$11)+(E198*Modellvärden!E$11)+(F198*Modellvärden!F$11)+(G198*Modellvärden!G$11), (B198*Modellvärden!B$4)+(C198*Modellvärden!C$4)+(D198*Modellvärden!D$4)+(E198*Modellvärden!E$4)+(F198*Modellvärden!F$4)+(G198*Modellvärden!G$4)+(H198*Modellvärden!H$4)+(I198*Modellvärden!I$4)+(J198*Modellvärden!J$4)+(K198*Modellvärden!K$4)+(L198*Modellvärden!L$4))</f>
        <v>28.872237839478839</v>
      </c>
      <c r="O198" s="47">
        <f>IF(K198="",(B198*Modellvärden!B$12)+(C198*Modellvärden!C$12)+(D198*Modellvärden!D$12)+(E198*Modellvärden!E$12)+(F198*Modellvärden!F$12)+(G198*Modellvärden!G$12),(B198*Modellvärden!B$5)+(C198*Modellvärden!C$5)+(D198*Modellvärden!D$5)+(E198*Modellvärden!E$5)+(F198*Modellvärden!F$5)+(G198*Modellvärden!G$5)+(H198*Modellvärden!H$5)+(I198*Modellvärden!I$5)+(J198*Modellvärden!J$5)
+(K198*Modellvärden!K$5)+(L198*Modellvärden!L$5))</f>
        <v>29.018848544607053</v>
      </c>
      <c r="P198" s="47">
        <f>(_xlfn.XLOOKUP(M198,Regressionsresultat!$B$53:$B$61,Modellvärden!$B$21:$B$29)*Modellvärden!$B$18)</f>
        <v>29.352675018140246</v>
      </c>
      <c r="Q198" s="47">
        <f t="shared" si="3"/>
        <v>29.081253800742047</v>
      </c>
      <c r="R198" s="47"/>
    </row>
    <row r="199" spans="1:18" ht="17.25">
      <c r="A199" s="9" t="s">
        <v>62</v>
      </c>
      <c r="B199" s="10">
        <f>IFERROR((Indata!B199*Modellvärden!B$7)+Modellvärden!B$6,"")</f>
        <v>32.199663500000007</v>
      </c>
      <c r="C199" s="10">
        <f>IFERROR((Indata!C199*Modellvärden!C$7)+Modellvärden!C$6,"")</f>
        <v>31.566329</v>
      </c>
      <c r="D199" s="10">
        <f>IFERROR((Indata!D199*Modellvärden!D$7)+Modellvärden!D$6,"")</f>
        <v>27.7058</v>
      </c>
      <c r="E199" s="10">
        <f>IFERROR((Indata!E199*Modellvärden!E$7)+Modellvärden!E$6,"")</f>
        <v>30.371924999999997</v>
      </c>
      <c r="F199" s="10">
        <f>IFERROR((Indata!F199*Modellvärden!F$7)+Modellvärden!F$6,"")</f>
        <v>31.725540760677102</v>
      </c>
      <c r="G199" s="10">
        <f>IFERROR((Indata!G199*Modellvärden!G$7)+Modellvärden!G$6,"")</f>
        <v>35.372199999999999</v>
      </c>
      <c r="H199" s="10">
        <f>IFERROR((Indata!H199*Modellvärden!H$7)+Modellvärden!H$6,"")</f>
        <v>26.0032</v>
      </c>
      <c r="I199" s="10">
        <f>IFERROR((Indata!I199*Modellvärden!I$7)+Modellvärden!I$6,"")</f>
        <v>21.655200000000001</v>
      </c>
      <c r="J199" s="10">
        <f>IFERROR((Indata!J199*Modellvärden!J$7)+Modellvärden!J$6,"")</f>
        <v>23.831600000000002</v>
      </c>
      <c r="K199" s="10">
        <f>IFERROR((Indata!K199*Modellvärden!K$7)+Modellvärden!K$6,"")</f>
        <v>29.391999999999989</v>
      </c>
      <c r="L199" s="10">
        <f>IFERROR((Indata!L199*Modellvärden!L$7)+Modellvärden!L$6,"")</f>
        <v>25.933999999999997</v>
      </c>
      <c r="M199" t="s">
        <v>26</v>
      </c>
      <c r="N199" s="47">
        <f>IF(K199="",(B199*Modellvärden!B$11)+(C199*Modellvärden!C$11)+(D199*Modellvärden!D$11)+(E199*Modellvärden!E$11)+(F199*Modellvärden!F$11)+(G199*Modellvärden!G$11), (B199*Modellvärden!B$4)+(C199*Modellvärden!C$4)+(D199*Modellvärden!D$4)+(E199*Modellvärden!E$4)+(F199*Modellvärden!F$4)+(G199*Modellvärden!G$4)+(H199*Modellvärden!H$4)+(I199*Modellvärden!I$4)+(J199*Modellvärden!J$4)+(K199*Modellvärden!K$4)+(L199*Modellvärden!L$4))</f>
        <v>28.391688852652404</v>
      </c>
      <c r="O199" s="47">
        <f>IF(K199="",(B199*Modellvärden!B$12)+(C199*Modellvärden!C$12)+(D199*Modellvärden!D$12)+(E199*Modellvärden!E$12)+(F199*Modellvärden!F$12)+(G199*Modellvärden!G$12),(B199*Modellvärden!B$5)+(C199*Modellvärden!C$5)+(D199*Modellvärden!D$5)+(E199*Modellvärden!E$5)+(F199*Modellvärden!F$5)+(G199*Modellvärden!G$5)+(H199*Modellvärden!H$5)+(I199*Modellvärden!I$5)+(J199*Modellvärden!J$5)
+(K199*Modellvärden!K$5)+(L199*Modellvärden!L$5))</f>
        <v>28.033036065608183</v>
      </c>
      <c r="P199" s="47">
        <f>(_xlfn.XLOOKUP(M199,Regressionsresultat!$B$53:$B$61,Modellvärden!$B$21:$B$29)*Modellvärden!$B$18)</f>
        <v>29.352675018140246</v>
      </c>
      <c r="Q199" s="47">
        <f t="shared" si="3"/>
        <v>28.592466645466942</v>
      </c>
      <c r="R199" s="47"/>
    </row>
    <row r="200" spans="1:18" ht="17.25">
      <c r="A200" s="9" t="s">
        <v>268</v>
      </c>
      <c r="B200" s="10">
        <f>IFERROR((Indata!B200*Modellvärden!B$7)+Modellvärden!B$6,"")</f>
        <v>32.299824500000007</v>
      </c>
      <c r="C200" s="10">
        <f>IFERROR((Indata!C200*Modellvärden!C$7)+Modellvärden!C$6,"")</f>
        <v>114.52765160000001</v>
      </c>
      <c r="D200" s="10">
        <f>IFERROR((Indata!D200*Modellvärden!D$7)+Modellvärden!D$6,"")</f>
        <v>63.537400000000005</v>
      </c>
      <c r="E200" s="10">
        <f>IFERROR((Indata!E200*Modellvärden!E$7)+Modellvärden!E$6,"")</f>
        <v>106.02488700000001</v>
      </c>
      <c r="F200" s="10">
        <f>IFERROR((Indata!F200*Modellvärden!F$7)+Modellvärden!F$6,"")</f>
        <v>40.418671516336488</v>
      </c>
      <c r="G200" s="10">
        <f>IFERROR((Indata!G200*Modellvärden!G$7)+Modellvärden!G$6,"")</f>
        <v>37.668999999999997</v>
      </c>
      <c r="H200" s="10" t="str">
        <f>IFERROR((Indata!H200*Modellvärden!H$7)+Modellvärden!H$6,"")</f>
        <v/>
      </c>
      <c r="I200" s="10" t="str">
        <f>IFERROR((Indata!I200*Modellvärden!I$7)+Modellvärden!I$6,"")</f>
        <v/>
      </c>
      <c r="J200" s="10" t="str">
        <f>IFERROR((Indata!J200*Modellvärden!J$7)+Modellvärden!J$6,"")</f>
        <v/>
      </c>
      <c r="K200" s="10" t="str">
        <f>IFERROR((Indata!K200*Modellvärden!K$7)+Modellvärden!K$6,"")</f>
        <v/>
      </c>
      <c r="L200" s="10" t="str">
        <f>IFERROR((Indata!L200*Modellvärden!L$7)+Modellvärden!L$6,"")</f>
        <v/>
      </c>
      <c r="M200" t="s">
        <v>21</v>
      </c>
      <c r="N200" s="47">
        <f>IF(K200="",(B200*Modellvärden!B$11)+(C200*Modellvärden!C$11)+(D200*Modellvärden!D$11)+(E200*Modellvärden!E$11)+(F200*Modellvärden!F$11)+(G200*Modellvärden!G$11), (B200*Modellvärden!B$4)+(C200*Modellvärden!C$4)+(D200*Modellvärden!D$4)+(E200*Modellvärden!E$4)+(F200*Modellvärden!F$4)+(G200*Modellvärden!G$4)+(H200*Modellvärden!H$4)+(I200*Modellvärden!I$4)+(J200*Modellvärden!J$4)+(K200*Modellvärden!K$4)+(L200*Modellvärden!L$4))</f>
        <v>71.660092116921803</v>
      </c>
      <c r="O200" s="47">
        <f>IF(K200="",(B200*Modellvärden!B$12)+(C200*Modellvärden!C$12)+(D200*Modellvärden!D$12)+(E200*Modellvärden!E$12)+(F200*Modellvärden!F$12)+(G200*Modellvärden!G$12),(B200*Modellvärden!B$5)+(C200*Modellvärden!C$5)+(D200*Modellvärden!D$5)+(E200*Modellvärden!E$5)+(F200*Modellvärden!F$5)+(G200*Modellvärden!G$5)+(H200*Modellvärden!H$5)+(I200*Modellvärden!I$5)+(J200*Modellvärden!J$5)
+(K200*Modellvärden!K$5)+(L200*Modellvärden!L$5))</f>
        <v>81.237849326400635</v>
      </c>
      <c r="P200" s="47">
        <f>(_xlfn.XLOOKUP(M200,Regressionsresultat!$B$53:$B$61,Modellvärden!$B$21:$B$29)*Modellvärden!$B$18)</f>
        <v>93.444188435872391</v>
      </c>
      <c r="Q200" s="47">
        <f t="shared" si="3"/>
        <v>82.114043293064938</v>
      </c>
      <c r="R200" s="47"/>
    </row>
    <row r="201" spans="1:18" ht="17.25">
      <c r="A201" s="9" t="s">
        <v>320</v>
      </c>
      <c r="B201" s="10">
        <f>IFERROR((Indata!B201*Modellvärden!B$7)+Modellvärden!B$6,"")</f>
        <v>31.982834000000004</v>
      </c>
      <c r="C201" s="10">
        <f>IFERROR((Indata!C201*Modellvärden!C$7)+Modellvärden!C$6,"")</f>
        <v>29.486569399999997</v>
      </c>
      <c r="D201" s="10">
        <f>IFERROR((Indata!D201*Modellvärden!D$7)+Modellvärden!D$6,"")</f>
        <v>27.0107</v>
      </c>
      <c r="E201" s="10">
        <f>IFERROR((Indata!E201*Modellvärden!E$7)+Modellvärden!E$6,"")</f>
        <v>28.931177999999999</v>
      </c>
      <c r="F201" s="10">
        <f>IFERROR((Indata!F201*Modellvärden!F$7)+Modellvärden!F$6,"")</f>
        <v>26.219365079365083</v>
      </c>
      <c r="G201" s="10">
        <f>IFERROR((Indata!G201*Modellvärden!G$7)+Modellvärden!G$6,"")</f>
        <v>23.261800000000001</v>
      </c>
      <c r="H201" s="10" t="str">
        <f>IFERROR((Indata!H201*Modellvärden!H$7)+Modellvärden!H$6,"")</f>
        <v/>
      </c>
      <c r="I201" s="10" t="str">
        <f>IFERROR((Indata!I201*Modellvärden!I$7)+Modellvärden!I$6,"")</f>
        <v/>
      </c>
      <c r="J201" s="10" t="str">
        <f>IFERROR((Indata!J201*Modellvärden!J$7)+Modellvärden!J$6,"")</f>
        <v/>
      </c>
      <c r="K201" s="10" t="str">
        <f>IFERROR((Indata!K201*Modellvärden!K$7)+Modellvärden!K$6,"")</f>
        <v/>
      </c>
      <c r="L201" s="10" t="str">
        <f>IFERROR((Indata!L201*Modellvärden!L$7)+Modellvärden!L$6,"")</f>
        <v/>
      </c>
      <c r="M201" t="s">
        <v>195</v>
      </c>
      <c r="N201" s="47">
        <f>IF(K201="",(B201*Modellvärden!B$11)+(C201*Modellvärden!C$11)+(D201*Modellvärden!D$11)+(E201*Modellvärden!E$11)+(F201*Modellvärden!F$11)+(G201*Modellvärden!G$11), (B201*Modellvärden!B$4)+(C201*Modellvärden!C$4)+(D201*Modellvärden!D$4)+(E201*Modellvärden!E$4)+(F201*Modellvärden!F$4)+(G201*Modellvärden!G$4)+(H201*Modellvärden!H$4)+(I201*Modellvärden!I$4)+(J201*Modellvärden!J$4)+(K201*Modellvärden!K$4)+(L201*Modellvärden!L$4))</f>
        <v>27.90968309690814</v>
      </c>
      <c r="O201" s="47">
        <f>IF(K201="",(B201*Modellvärden!B$12)+(C201*Modellvärden!C$12)+(D201*Modellvärden!D$12)+(E201*Modellvärden!E$12)+(F201*Modellvärden!F$12)+(G201*Modellvärden!G$12),(B201*Modellvärden!B$5)+(C201*Modellvärden!C$5)+(D201*Modellvärden!D$5)+(E201*Modellvärden!E$5)+(F201*Modellvärden!F$5)+(G201*Modellvärden!G$5)+(H201*Modellvärden!H$5)+(I201*Modellvärden!I$5)+(J201*Modellvärden!J$5)
+(K201*Modellvärden!K$5)+(L201*Modellvärden!L$5))</f>
        <v>28.135320463861795</v>
      </c>
      <c r="P201" s="47">
        <f>(_xlfn.XLOOKUP(M201,Regressionsresultat!$B$53:$B$61,Modellvärden!$B$21:$B$29)*Modellvärden!$B$18)</f>
        <v>33.151530705965484</v>
      </c>
      <c r="Q201" s="47">
        <f t="shared" si="3"/>
        <v>29.732178088911809</v>
      </c>
      <c r="R201" s="47"/>
    </row>
    <row r="202" spans="1:18" ht="17.25">
      <c r="A202" s="9" t="s">
        <v>265</v>
      </c>
      <c r="B202" s="10">
        <f>IFERROR((Indata!B202*Modellvärden!B$7)+Modellvärden!B$6,"")</f>
        <v>21.276767000000007</v>
      </c>
      <c r="C202" s="10">
        <f>IFERROR((Indata!C202*Modellvärden!C$7)+Modellvärden!C$6,"")</f>
        <v>29.648264899999997</v>
      </c>
      <c r="D202" s="10">
        <f>IFERROR((Indata!D202*Modellvärden!D$7)+Modellvärden!D$6,"")</f>
        <v>26.945600000000002</v>
      </c>
      <c r="E202" s="10">
        <f>IFERROR((Indata!E202*Modellvärden!E$7)+Modellvärden!E$6,"")</f>
        <v>28.889597999999999</v>
      </c>
      <c r="F202" s="10">
        <f>IFERROR((Indata!F202*Modellvärden!F$7)+Modellvärden!F$6,"")</f>
        <v>31.834799432019881</v>
      </c>
      <c r="G202" s="10">
        <f>IFERROR((Indata!G202*Modellvärden!G$7)+Modellvärden!G$6,"")</f>
        <v>25.767399999999999</v>
      </c>
      <c r="H202" s="10">
        <f>IFERROR((Indata!H202*Modellvärden!H$7)+Modellvärden!H$6,"")</f>
        <v>23.249199999999995</v>
      </c>
      <c r="I202" s="10">
        <f>IFERROR((Indata!I202*Modellvärden!I$7)+Modellvärden!I$6,"")</f>
        <v>17.459400000000002</v>
      </c>
      <c r="J202" s="10">
        <f>IFERROR((Indata!J202*Modellvärden!J$7)+Modellvärden!J$6,"")</f>
        <v>24.411200000000001</v>
      </c>
      <c r="K202" s="10">
        <f>IFERROR((Indata!K202*Modellvärden!K$7)+Modellvärden!K$6,"")</f>
        <v>19.927999999999997</v>
      </c>
      <c r="L202" s="10">
        <f>IFERROR((Indata!L202*Modellvärden!L$7)+Modellvärden!L$6,"")</f>
        <v>25.580600000000004</v>
      </c>
      <c r="M202" t="s">
        <v>253</v>
      </c>
      <c r="N202" s="47">
        <f>IF(K202="",(B202*Modellvärden!B$11)+(C202*Modellvärden!C$11)+(D202*Modellvärden!D$11)+(E202*Modellvärden!E$11)+(F202*Modellvärden!F$11)+(G202*Modellvärden!G$11), (B202*Modellvärden!B$4)+(C202*Modellvärden!C$4)+(D202*Modellvärden!D$4)+(E202*Modellvärden!E$4)+(F202*Modellvärden!F$4)+(G202*Modellvärden!G$4)+(H202*Modellvärden!H$4)+(I202*Modellvärden!I$4)+(J202*Modellvärden!J$4)+(K202*Modellvärden!K$4)+(L202*Modellvärden!L$4))</f>
        <v>24.89897038835425</v>
      </c>
      <c r="O202" s="47">
        <f>IF(K202="",(B202*Modellvärden!B$12)+(C202*Modellvärden!C$12)+(D202*Modellvärden!D$12)+(E202*Modellvärden!E$12)+(F202*Modellvärden!F$12)+(G202*Modellvärden!G$12),(B202*Modellvärden!B$5)+(C202*Modellvärden!C$5)+(D202*Modellvärden!D$5)+(E202*Modellvärden!E$5)+(F202*Modellvärden!F$5)+(G202*Modellvärden!G$5)+(H202*Modellvärden!H$5)+(I202*Modellvärden!I$5)+(J202*Modellvärden!J$5)
+(K202*Modellvärden!K$5)+(L202*Modellvärden!L$5))</f>
        <v>24.905951238429108</v>
      </c>
      <c r="P202" s="47">
        <f>(_xlfn.XLOOKUP(M202,Regressionsresultat!$B$53:$B$61,Modellvärden!$B$21:$B$29)*Modellvärden!$B$18)</f>
        <v>32.168195415945611</v>
      </c>
      <c r="Q202" s="47">
        <f t="shared" si="3"/>
        <v>27.324372347576325</v>
      </c>
      <c r="R202" s="47"/>
    </row>
    <row r="203" spans="1:18" ht="17.25">
      <c r="A203" s="9" t="s">
        <v>109</v>
      </c>
      <c r="B203" s="10">
        <f>IFERROR((Indata!B203*Modellvärden!B$7)+Modellvärden!B$6,"")</f>
        <v>31.444023000000005</v>
      </c>
      <c r="C203" s="10">
        <f>IFERROR((Indata!C203*Modellvärden!C$7)+Modellvärden!C$6,"")</f>
        <v>32.490204200000001</v>
      </c>
      <c r="D203" s="10">
        <f>IFERROR((Indata!D203*Modellvärden!D$7)+Modellvärden!D$6,"")</f>
        <v>27.301200000000001</v>
      </c>
      <c r="E203" s="10">
        <f>IFERROR((Indata!E203*Modellvärden!E$7)+Modellvärden!E$6,"")</f>
        <v>29.495510999999997</v>
      </c>
      <c r="F203" s="10">
        <f>IFERROR((Indata!F203*Modellvärden!F$7)+Modellvärden!F$6,"")</f>
        <v>26.604912768085342</v>
      </c>
      <c r="G203" s="10">
        <f>IFERROR((Indata!G203*Modellvärden!G$7)+Modellvärden!G$6,"")</f>
        <v>36.886000000000003</v>
      </c>
      <c r="H203" s="10">
        <f>IFERROR((Indata!H203*Modellvärden!H$7)+Modellvärden!H$6,"")</f>
        <v>31.756</v>
      </c>
      <c r="I203" s="10">
        <f>IFERROR((Indata!I203*Modellvärden!I$7)+Modellvärden!I$6,"")</f>
        <v>29.214299999999998</v>
      </c>
      <c r="J203" s="10">
        <f>IFERROR((Indata!J203*Modellvärden!J$7)+Modellvärden!J$6,"")</f>
        <v>30.013999999999996</v>
      </c>
      <c r="K203" s="10">
        <f>IFERROR((Indata!K203*Modellvärden!K$7)+Modellvärden!K$6,"")</f>
        <v>33.006</v>
      </c>
      <c r="L203" s="10">
        <f>IFERROR((Indata!L203*Modellvärden!L$7)+Modellvärden!L$6,"")</f>
        <v>29.379649999999998</v>
      </c>
      <c r="M203" t="s">
        <v>104</v>
      </c>
      <c r="N203" s="47">
        <f>IF(K203="",(B203*Modellvärden!B$11)+(C203*Modellvärden!C$11)+(D203*Modellvärden!D$11)+(E203*Modellvärden!E$11)+(F203*Modellvärden!F$11)+(G203*Modellvärden!G$11), (B203*Modellvärden!B$4)+(C203*Modellvärden!C$4)+(D203*Modellvärden!D$4)+(E203*Modellvärden!E$4)+(F203*Modellvärden!F$4)+(G203*Modellvärden!G$4)+(H203*Modellvärden!H$4)+(I203*Modellvärden!I$4)+(J203*Modellvärden!J$4)+(K203*Modellvärden!K$4)+(L203*Modellvärden!L$4))</f>
        <v>30.767041388540115</v>
      </c>
      <c r="O203" s="47">
        <f>IF(K203="",(B203*Modellvärden!B$12)+(C203*Modellvärden!C$12)+(D203*Modellvärden!D$12)+(E203*Modellvärden!E$12)+(F203*Modellvärden!F$12)+(G203*Modellvärden!G$12),(B203*Modellvärden!B$5)+(C203*Modellvärden!C$5)+(D203*Modellvärden!D$5)+(E203*Modellvärden!E$5)+(F203*Modellvärden!F$5)+(G203*Modellvärden!G$5)+(H203*Modellvärden!H$5)+(I203*Modellvärden!I$5)+(J203*Modellvärden!J$5)
+(K203*Modellvärden!K$5)+(L203*Modellvärden!L$5))</f>
        <v>30.762771466558071</v>
      </c>
      <c r="P203" s="47">
        <f>(_xlfn.XLOOKUP(M203,Regressionsresultat!$B$53:$B$61,Modellvärden!$B$21:$B$29)*Modellvärden!$B$18)</f>
        <v>23.722217719568764</v>
      </c>
      <c r="Q203" s="47">
        <f t="shared" si="3"/>
        <v>28.417343524888981</v>
      </c>
      <c r="R203" s="47"/>
    </row>
    <row r="204" spans="1:18" ht="17.25">
      <c r="A204" s="9" t="s">
        <v>336</v>
      </c>
      <c r="B204" s="10">
        <f>IFERROR((Indata!B204*Modellvärden!B$7)+Modellvärden!B$6,"")</f>
        <v>31.865375000000004</v>
      </c>
      <c r="C204" s="10">
        <f>IFERROR((Indata!C204*Modellvärden!C$7)+Modellvärden!C$6,"")</f>
        <v>30.302242999999997</v>
      </c>
      <c r="D204" s="10">
        <f>IFERROR((Indata!D204*Modellvärden!D$7)+Modellvärden!D$6,"")</f>
        <v>27.1388</v>
      </c>
      <c r="E204" s="10">
        <f>IFERROR((Indata!E204*Modellvärden!E$7)+Modellvärden!E$6,"")</f>
        <v>29.098191</v>
      </c>
      <c r="F204" s="10">
        <f>IFERROR((Indata!F204*Modellvärden!F$7)+Modellvärden!F$6,"")</f>
        <v>34.165782361308679</v>
      </c>
      <c r="G204" s="10">
        <f>IFERROR((Indata!G204*Modellvärden!G$7)+Modellvärden!G$6,"")</f>
        <v>36.781599999999997</v>
      </c>
      <c r="H204" s="10" t="str">
        <f>IFERROR((Indata!H204*Modellvärden!H$7)+Modellvärden!H$6,"")</f>
        <v/>
      </c>
      <c r="I204" s="10" t="str">
        <f>IFERROR((Indata!I204*Modellvärden!I$7)+Modellvärden!I$6,"")</f>
        <v/>
      </c>
      <c r="J204" s="10" t="str">
        <f>IFERROR((Indata!J204*Modellvärden!J$7)+Modellvärden!J$6,"")</f>
        <v/>
      </c>
      <c r="K204" s="10" t="str">
        <f>IFERROR((Indata!K204*Modellvärden!K$7)+Modellvärden!K$6,"")</f>
        <v/>
      </c>
      <c r="L204" s="10" t="str">
        <f>IFERROR((Indata!L204*Modellvärden!L$7)+Modellvärden!L$6,"")</f>
        <v/>
      </c>
      <c r="M204" t="s">
        <v>253</v>
      </c>
      <c r="N204" s="47">
        <f>IF(K204="",(B204*Modellvärden!B$11)+(C204*Modellvärden!C$11)+(D204*Modellvärden!D$11)+(E204*Modellvärden!E$11)+(F204*Modellvärden!F$11)+(G204*Modellvärden!G$11), (B204*Modellvärden!B$4)+(C204*Modellvärden!C$4)+(D204*Modellvärden!D$4)+(E204*Modellvärden!E$4)+(F204*Modellvärden!F$4)+(G204*Modellvärden!G$4)+(H204*Modellvärden!H$4)+(I204*Modellvärden!I$4)+(J204*Modellvärden!J$4)+(K204*Modellvärden!K$4)+(L204*Modellvärden!L$4))</f>
        <v>31.398313194058453</v>
      </c>
      <c r="O204" s="47">
        <f>IF(K204="",(B204*Modellvärden!B$12)+(C204*Modellvärden!C$12)+(D204*Modellvärden!D$12)+(E204*Modellvärden!E$12)+(F204*Modellvärden!F$12)+(G204*Modellvärden!G$12),(B204*Modellvärden!B$5)+(C204*Modellvärden!C$5)+(D204*Modellvärden!D$5)+(E204*Modellvärden!E$5)+(F204*Modellvärden!F$5)+(G204*Modellvärden!G$5)+(H204*Modellvärden!H$5)+(I204*Modellvärden!I$5)+(J204*Modellvärden!J$5)
+(K204*Modellvärden!K$5)+(L204*Modellvärden!L$5))</f>
        <v>30.950427532039967</v>
      </c>
      <c r="P204" s="47">
        <f>(_xlfn.XLOOKUP(M204,Regressionsresultat!$B$53:$B$61,Modellvärden!$B$21:$B$29)*Modellvärden!$B$18)</f>
        <v>32.168195415945611</v>
      </c>
      <c r="Q204" s="47">
        <f t="shared" si="3"/>
        <v>31.505645380681344</v>
      </c>
      <c r="R204" s="47"/>
    </row>
    <row r="205" spans="1:18" ht="17.25">
      <c r="A205" s="9" t="s">
        <v>245</v>
      </c>
      <c r="B205" s="10">
        <f>IFERROR((Indata!B205*Modellvärden!B$7)+Modellvärden!B$6,"")</f>
        <v>16.370459000000004</v>
      </c>
      <c r="C205" s="10">
        <f>IFERROR((Indata!C205*Modellvärden!C$7)+Modellvärden!C$6,"")</f>
        <v>30.1381199</v>
      </c>
      <c r="D205" s="10">
        <f>IFERROR((Indata!D205*Modellvärden!D$7)+Modellvärden!D$6,"")</f>
        <v>26.947700000000001</v>
      </c>
      <c r="E205" s="10">
        <f>IFERROR((Indata!E205*Modellvärden!E$7)+Modellvärden!E$6,"")</f>
        <v>28.951505999999998</v>
      </c>
      <c r="F205" s="10">
        <f>IFERROR((Indata!F205*Modellvärden!F$7)+Modellvärden!F$6,"")</f>
        <v>32.011861152141805</v>
      </c>
      <c r="G205" s="10">
        <f>IFERROR((Indata!G205*Modellvärden!G$7)+Modellvärden!G$6,"")</f>
        <v>27.855399999999999</v>
      </c>
      <c r="H205" s="10">
        <f>IFERROR((Indata!H205*Modellvärden!H$7)+Modellvärden!H$6,"")</f>
        <v>21.290800000000004</v>
      </c>
      <c r="I205" s="10">
        <f>IFERROR((Indata!I205*Modellvärden!I$7)+Modellvärden!I$6,"")</f>
        <v>23.719800000000003</v>
      </c>
      <c r="J205" s="10">
        <f>IFERROR((Indata!J205*Modellvärden!J$7)+Modellvärden!J$6,"")</f>
        <v>34.457599999999999</v>
      </c>
      <c r="K205" s="10">
        <f>IFERROR((Indata!K205*Modellvärden!K$7)+Modellvärden!K$6,"")</f>
        <v>22.995999999999988</v>
      </c>
      <c r="L205" s="10">
        <f>IFERROR((Indata!L205*Modellvärden!L$7)+Modellvärden!L$6,"")</f>
        <v>26.287400000000019</v>
      </c>
      <c r="M205" t="s">
        <v>229</v>
      </c>
      <c r="N205" s="47">
        <f>IF(K205="",(B205*Modellvärden!B$11)+(C205*Modellvärden!C$11)+(D205*Modellvärden!D$11)+(E205*Modellvärden!E$11)+(F205*Modellvärden!F$11)+(G205*Modellvärden!G$11), (B205*Modellvärden!B$4)+(C205*Modellvärden!C$4)+(D205*Modellvärden!D$4)+(E205*Modellvärden!E$4)+(F205*Modellvärden!F$4)+(G205*Modellvärden!G$4)+(H205*Modellvärden!H$4)+(I205*Modellvärden!I$4)+(J205*Modellvärden!J$4)+(K205*Modellvärden!K$4)+(L205*Modellvärden!L$4))</f>
        <v>26.597585583255842</v>
      </c>
      <c r="O205" s="47">
        <f>IF(K205="",(B205*Modellvärden!B$12)+(C205*Modellvärden!C$12)+(D205*Modellvärden!D$12)+(E205*Modellvärden!E$12)+(F205*Modellvärden!F$12)+(G205*Modellvärden!G$12),(B205*Modellvärden!B$5)+(C205*Modellvärden!C$5)+(D205*Modellvärden!D$5)+(E205*Modellvärden!E$5)+(F205*Modellvärden!F$5)+(G205*Modellvärden!G$5)+(H205*Modellvärden!H$5)+(I205*Modellvärden!I$5)+(J205*Modellvärden!J$5)
+(K205*Modellvärden!K$5)+(L205*Modellvärden!L$5))</f>
        <v>26.792753472531572</v>
      </c>
      <c r="P205" s="47">
        <f>(_xlfn.XLOOKUP(M205,Regressionsresultat!$B$53:$B$61,Modellvärden!$B$21:$B$29)*Modellvärden!$B$18)</f>
        <v>20.165998647610348</v>
      </c>
      <c r="Q205" s="47">
        <f t="shared" si="3"/>
        <v>24.518779234465921</v>
      </c>
      <c r="R205" s="47"/>
    </row>
    <row r="206" spans="1:18" ht="17.25">
      <c r="A206" s="9" t="s">
        <v>43</v>
      </c>
      <c r="B206" s="10">
        <f>IFERROR((Indata!B206*Modellvärden!B$7)+Modellvärden!B$6,"")</f>
        <v>32.576546</v>
      </c>
      <c r="C206" s="10">
        <f>IFERROR((Indata!C206*Modellvärden!C$7)+Modellvärden!C$6,"")</f>
        <v>33.837868999999998</v>
      </c>
      <c r="D206" s="10">
        <f>IFERROR((Indata!D206*Modellvärden!D$7)+Modellvärden!D$6,"")</f>
        <v>70.137</v>
      </c>
      <c r="E206" s="10">
        <f>IFERROR((Indata!E206*Modellvärden!E$7)+Modellvärden!E$6,"")</f>
        <v>33.681230999999997</v>
      </c>
      <c r="F206" s="10">
        <f>IFERROR((Indata!F206*Modellvärden!F$7)+Modellvärden!F$6,"")</f>
        <v>30.040008271298596</v>
      </c>
      <c r="G206" s="10">
        <f>IFERROR((Indata!G206*Modellvärden!G$7)+Modellvärden!G$6,"")</f>
        <v>28.951599999999999</v>
      </c>
      <c r="H206" s="10">
        <f>IFERROR((Indata!H206*Modellvärden!H$7)+Modellvärden!H$6,"")</f>
        <v>31.939599999999999</v>
      </c>
      <c r="I206" s="10">
        <f>IFERROR((Indata!I206*Modellvärden!I$7)+Modellvärden!I$6,"")</f>
        <v>36.240600000000001</v>
      </c>
      <c r="J206" s="10">
        <f>IFERROR((Indata!J206*Modellvärden!J$7)+Modellvärden!J$6,"")</f>
        <v>32.106999999999999</v>
      </c>
      <c r="K206" s="10">
        <f>IFERROR((Indata!K206*Modellvärden!K$7)+Modellvärden!K$6,"")</f>
        <v>29.72999999999999</v>
      </c>
      <c r="L206" s="10">
        <f>IFERROR((Indata!L206*Modellvärden!L$7)+Modellvärden!L$6,"")</f>
        <v>36.889399999999995</v>
      </c>
      <c r="M206" t="s">
        <v>26</v>
      </c>
      <c r="N206" s="47">
        <f>IF(K206="",(B206*Modellvärden!B$11)+(C206*Modellvärden!C$11)+(D206*Modellvärden!D$11)+(E206*Modellvärden!E$11)+(F206*Modellvärden!F$11)+(G206*Modellvärden!G$11), (B206*Modellvärden!B$4)+(C206*Modellvärden!C$4)+(D206*Modellvärden!D$4)+(E206*Modellvärden!E$4)+(F206*Modellvärden!F$4)+(G206*Modellvärden!G$4)+(H206*Modellvärden!H$4)+(I206*Modellvärden!I$4)+(J206*Modellvärden!J$4)+(K206*Modellvärden!K$4)+(L206*Modellvärden!L$4))</f>
        <v>35.503307459314691</v>
      </c>
      <c r="O206" s="47">
        <f>IF(K206="",(B206*Modellvärden!B$12)+(C206*Modellvärden!C$12)+(D206*Modellvärden!D$12)+(E206*Modellvärden!E$12)+(F206*Modellvärden!F$12)+(G206*Modellvärden!G$12),(B206*Modellvärden!B$5)+(C206*Modellvärden!C$5)+(D206*Modellvärden!D$5)+(E206*Modellvärden!E$5)+(F206*Modellvärden!F$5)+(G206*Modellvärden!G$5)+(H206*Modellvärden!H$5)+(I206*Modellvärden!I$5)+(J206*Modellvärden!J$5)
+(K206*Modellvärden!K$5)+(L206*Modellvärden!L$5))</f>
        <v>35.359500877984608</v>
      </c>
      <c r="P206" s="47">
        <f>(_xlfn.XLOOKUP(M206,Regressionsresultat!$B$53:$B$61,Modellvärden!$B$21:$B$29)*Modellvärden!$B$18)</f>
        <v>29.352675018140246</v>
      </c>
      <c r="Q206" s="47">
        <f t="shared" si="3"/>
        <v>33.405161118479846</v>
      </c>
      <c r="R206" s="47"/>
    </row>
    <row r="207" spans="1:18" ht="17.25">
      <c r="A207" s="9" t="s">
        <v>95</v>
      </c>
      <c r="B207" s="10">
        <f>IFERROR((Indata!B207*Modellvärden!B$7)+Modellvärden!B$6,"")</f>
        <v>27.646833000000004</v>
      </c>
      <c r="C207" s="10">
        <f>IFERROR((Indata!C207*Modellvärden!C$7)+Modellvärden!C$6,"")</f>
        <v>37.764598700000001</v>
      </c>
      <c r="D207" s="10">
        <f>IFERROR((Indata!D207*Modellvärden!D$7)+Modellvärden!D$6,"")</f>
        <v>27.1584</v>
      </c>
      <c r="E207" s="10">
        <f>IFERROR((Indata!E207*Modellvärden!E$7)+Modellvärden!E$6,"")</f>
        <v>31.091951999999999</v>
      </c>
      <c r="F207" s="10">
        <f>IFERROR((Indata!F207*Modellvärden!F$7)+Modellvärden!F$6,"")</f>
        <v>34.607120694621621</v>
      </c>
      <c r="G207" s="10">
        <f>IFERROR((Indata!G207*Modellvärden!G$7)+Modellvärden!G$6,"")</f>
        <v>34.275999999999996</v>
      </c>
      <c r="H207" s="10">
        <f>IFERROR((Indata!H207*Modellvärden!H$7)+Modellvärden!H$6,"")</f>
        <v>31.419400000000003</v>
      </c>
      <c r="I207" s="10">
        <f>IFERROR((Indata!I207*Modellvärden!I$7)+Modellvärden!I$6,"")</f>
        <v>26.517000000000003</v>
      </c>
      <c r="J207" s="10">
        <f>IFERROR((Indata!J207*Modellvärden!J$7)+Modellvärden!J$6,"")</f>
        <v>29.208999999999996</v>
      </c>
      <c r="K207" s="10">
        <f>IFERROR((Indata!K207*Modellvärden!K$7)+Modellvärden!K$6,"")</f>
        <v>34.175999999999988</v>
      </c>
      <c r="L207" s="10">
        <f>IFERROR((Indata!L207*Modellvärden!L$7)+Modellvärden!L$6,"")</f>
        <v>28.054399999999987</v>
      </c>
      <c r="M207" t="s">
        <v>70</v>
      </c>
      <c r="N207" s="47">
        <f>IF(K207="",(B207*Modellvärden!B$11)+(C207*Modellvärden!C$11)+(D207*Modellvärden!D$11)+(E207*Modellvärden!E$11)+(F207*Modellvärden!F$11)+(G207*Modellvärden!G$11), (B207*Modellvärden!B$4)+(C207*Modellvärden!C$4)+(D207*Modellvärden!D$4)+(E207*Modellvärden!E$4)+(F207*Modellvärden!F$4)+(G207*Modellvärden!G$4)+(H207*Modellvärden!H$4)+(I207*Modellvärden!I$4)+(J207*Modellvärden!J$4)+(K207*Modellvärden!K$4)+(L207*Modellvärden!L$4))</f>
        <v>31.239557485030737</v>
      </c>
      <c r="O207" s="47">
        <f>IF(K207="",(B207*Modellvärden!B$12)+(C207*Modellvärden!C$12)+(D207*Modellvärden!D$12)+(E207*Modellvärden!E$12)+(F207*Modellvärden!F$12)+(G207*Modellvärden!G$12),(B207*Modellvärden!B$5)+(C207*Modellvärden!C$5)+(D207*Modellvärden!D$5)+(E207*Modellvärden!E$5)+(F207*Modellvärden!F$5)+(G207*Modellvärden!G$5)+(H207*Modellvärden!H$5)+(I207*Modellvärden!I$5)+(J207*Modellvärden!J$5)
+(K207*Modellvärden!K$5)+(L207*Modellvärden!L$5))</f>
        <v>31.402833839933628</v>
      </c>
      <c r="P207" s="47">
        <f>(_xlfn.XLOOKUP(M207,Regressionsresultat!$B$53:$B$61,Modellvärden!$B$21:$B$29)*Modellvärden!$B$18)</f>
        <v>42.153642699832005</v>
      </c>
      <c r="Q207" s="47">
        <f t="shared" si="3"/>
        <v>34.932011341598788</v>
      </c>
      <c r="R207" s="47"/>
    </row>
    <row r="208" spans="1:18" ht="17.25">
      <c r="A208" s="9" t="s">
        <v>234</v>
      </c>
      <c r="B208" s="10">
        <f>IFERROR((Indata!B208*Modellvärden!B$7)+Modellvärden!B$6,"")</f>
        <v>30.593631000000002</v>
      </c>
      <c r="C208" s="10">
        <f>IFERROR((Indata!C208*Modellvärden!C$7)+Modellvärden!C$6,"")</f>
        <v>30.3133406</v>
      </c>
      <c r="D208" s="10">
        <f>IFERROR((Indata!D208*Modellvärden!D$7)+Modellvärden!D$6,"")</f>
        <v>27.012800000000002</v>
      </c>
      <c r="E208" s="10">
        <f>IFERROR((Indata!E208*Modellvärden!E$7)+Modellvärden!E$6,"")</f>
        <v>29.064464999999998</v>
      </c>
      <c r="F208" s="10">
        <f>IFERROR((Indata!F208*Modellvärden!F$7)+Modellvärden!F$6,"")</f>
        <v>30.396798147318094</v>
      </c>
      <c r="G208" s="10">
        <f>IFERROR((Indata!G208*Modellvärden!G$7)+Modellvärden!G$6,"")</f>
        <v>31.822600000000001</v>
      </c>
      <c r="H208" s="10">
        <f>IFERROR((Indata!H208*Modellvärden!H$7)+Modellvärden!H$6,"")</f>
        <v>18.781599999999997</v>
      </c>
      <c r="I208" s="10">
        <f>IFERROR((Indata!I208*Modellvärden!I$7)+Modellvärden!I$6,"")</f>
        <v>23.7864</v>
      </c>
      <c r="J208" s="10">
        <f>IFERROR((Indata!J208*Modellvärden!J$7)+Modellvärden!J$6,"")</f>
        <v>30.851199999999999</v>
      </c>
      <c r="K208" s="10">
        <f>IFERROR((Indata!K208*Modellvärden!K$7)+Modellvärden!K$6,"")</f>
        <v>23.567999999999998</v>
      </c>
      <c r="L208" s="10">
        <f>IFERROR((Indata!L208*Modellvärden!L$7)+Modellvärden!L$6,"")</f>
        <v>24.167000000000002</v>
      </c>
      <c r="M208" t="s">
        <v>229</v>
      </c>
      <c r="N208" s="47">
        <f>IF(K208="",(B208*Modellvärden!B$11)+(C208*Modellvärden!C$11)+(D208*Modellvärden!D$11)+(E208*Modellvärden!E$11)+(F208*Modellvärden!F$11)+(G208*Modellvärden!G$11), (B208*Modellvärden!B$4)+(C208*Modellvärden!C$4)+(D208*Modellvärden!D$4)+(E208*Modellvärden!E$4)+(F208*Modellvärden!F$4)+(G208*Modellvärden!G$4)+(H208*Modellvärden!H$4)+(I208*Modellvärden!I$4)+(J208*Modellvärden!J$4)+(K208*Modellvärden!K$4)+(L208*Modellvärden!L$4))</f>
        <v>27.002036185452919</v>
      </c>
      <c r="O208" s="47">
        <f>IF(K208="",(B208*Modellvärden!B$12)+(C208*Modellvärden!C$12)+(D208*Modellvärden!D$12)+(E208*Modellvärden!E$12)+(F208*Modellvärden!F$12)+(G208*Modellvärden!G$12),(B208*Modellvärden!B$5)+(C208*Modellvärden!C$5)+(D208*Modellvärden!D$5)+(E208*Modellvärden!E$5)+(F208*Modellvärden!F$5)+(G208*Modellvärden!G$5)+(H208*Modellvärden!H$5)+(I208*Modellvärden!I$5)+(J208*Modellvärden!J$5)
+(K208*Modellvärden!K$5)+(L208*Modellvärden!L$5))</f>
        <v>26.671552974302994</v>
      </c>
      <c r="P208" s="47">
        <f>(_xlfn.XLOOKUP(M208,Regressionsresultat!$B$53:$B$61,Modellvärden!$B$21:$B$29)*Modellvärden!$B$18)</f>
        <v>20.165998647610348</v>
      </c>
      <c r="Q208" s="47">
        <f t="shared" si="3"/>
        <v>24.613195935788752</v>
      </c>
      <c r="R208" s="47"/>
    </row>
    <row r="209" spans="1:18" ht="17.25">
      <c r="A209" s="9" t="s">
        <v>289</v>
      </c>
      <c r="B209" s="10">
        <f>IFERROR((Indata!B209*Modellvärden!B$7)+Modellvärden!B$6,"")</f>
        <v>32.056939500000006</v>
      </c>
      <c r="C209" s="10">
        <f>IFERROR((Indata!C209*Modellvärden!C$7)+Modellvärden!C$6,"")</f>
        <v>30.0198611</v>
      </c>
      <c r="D209" s="10">
        <f>IFERROR((Indata!D209*Modellvärden!D$7)+Modellvärden!D$6,"")</f>
        <v>27.145800000000001</v>
      </c>
      <c r="E209" s="10">
        <f>IFERROR((Indata!E209*Modellvärden!E$7)+Modellvärden!E$6,"")</f>
        <v>29.074628999999998</v>
      </c>
      <c r="F209" s="10">
        <f>IFERROR((Indata!F209*Modellvärden!F$7)+Modellvärden!F$6,"")</f>
        <v>25.510719929762949</v>
      </c>
      <c r="G209" s="10">
        <f>IFERROR((Indata!G209*Modellvärden!G$7)+Modellvärden!G$6,"")</f>
        <v>28.116399999999999</v>
      </c>
      <c r="H209" s="10" t="str">
        <f>IFERROR((Indata!H209*Modellvärden!H$7)+Modellvärden!H$6,"")</f>
        <v/>
      </c>
      <c r="I209" s="10" t="str">
        <f>IFERROR((Indata!I209*Modellvärden!I$7)+Modellvärden!I$6,"")</f>
        <v/>
      </c>
      <c r="J209" s="10" t="str">
        <f>IFERROR((Indata!J209*Modellvärden!J$7)+Modellvärden!J$6,"")</f>
        <v/>
      </c>
      <c r="K209" s="10" t="str">
        <f>IFERROR((Indata!K209*Modellvärden!K$7)+Modellvärden!K$6,"")</f>
        <v/>
      </c>
      <c r="L209" s="10" t="str">
        <f>IFERROR((Indata!L209*Modellvärden!L$7)+Modellvärden!L$6,"")</f>
        <v/>
      </c>
      <c r="M209" t="s">
        <v>104</v>
      </c>
      <c r="N209" s="47">
        <f>IF(K209="",(B209*Modellvärden!B$11)+(C209*Modellvärden!C$11)+(D209*Modellvärden!D$11)+(E209*Modellvärden!E$11)+(F209*Modellvärden!F$11)+(G209*Modellvärden!G$11), (B209*Modellvärden!B$4)+(C209*Modellvärden!C$4)+(D209*Modellvärden!D$4)+(E209*Modellvärden!E$4)+(F209*Modellvärden!F$4)+(G209*Modellvärden!G$4)+(H209*Modellvärden!H$4)+(I209*Modellvärden!I$4)+(J209*Modellvärden!J$4)+(K209*Modellvärden!K$4)+(L209*Modellvärden!L$4))</f>
        <v>28.739678804055728</v>
      </c>
      <c r="O209" s="47">
        <f>IF(K209="",(B209*Modellvärden!B$12)+(C209*Modellvärden!C$12)+(D209*Modellvärden!D$12)+(E209*Modellvärden!E$12)+(F209*Modellvärden!F$12)+(G209*Modellvärden!G$12),(B209*Modellvärden!B$5)+(C209*Modellvärden!C$5)+(D209*Modellvärden!D$5)+(E209*Modellvärden!E$5)+(F209*Modellvärden!F$5)+(G209*Modellvärden!G$5)+(H209*Modellvärden!H$5)+(I209*Modellvärden!I$5)+(J209*Modellvärden!J$5)
+(K209*Modellvärden!K$5)+(L209*Modellvärden!L$5))</f>
        <v>28.85117757334589</v>
      </c>
      <c r="P209" s="47">
        <f>(_xlfn.XLOOKUP(M209,Regressionsresultat!$B$53:$B$61,Modellvärden!$B$21:$B$29)*Modellvärden!$B$18)</f>
        <v>23.722217719568764</v>
      </c>
      <c r="Q209" s="47">
        <f t="shared" si="3"/>
        <v>27.104358032323461</v>
      </c>
      <c r="R209" s="47"/>
    </row>
    <row r="210" spans="1:18" ht="17.25">
      <c r="A210" s="9" t="s">
        <v>282</v>
      </c>
      <c r="B210" s="10">
        <f>IFERROR((Indata!B210*Modellvärden!B$7)+Modellvärden!B$6,"")</f>
        <v>31.990506500000002</v>
      </c>
      <c r="C210" s="10">
        <f>IFERROR((Indata!C210*Modellvärden!C$7)+Modellvärden!C$6,"")</f>
        <v>30.4042022</v>
      </c>
      <c r="D210" s="10">
        <f>IFERROR((Indata!D210*Modellvärden!D$7)+Modellvärden!D$6,"")</f>
        <v>27.2011</v>
      </c>
      <c r="E210" s="10">
        <f>IFERROR((Indata!E210*Modellvärden!E$7)+Modellvärden!E$6,"")</f>
        <v>29.262200999999997</v>
      </c>
      <c r="F210" s="10">
        <f>IFERROR((Indata!F210*Modellvärden!F$7)+Modellvärden!F$6,"")</f>
        <v>24.956196189131969</v>
      </c>
      <c r="G210" s="10">
        <f>IFERROR((Indata!G210*Modellvärden!G$7)+Modellvärden!G$6,"")</f>
        <v>25.976199999999999</v>
      </c>
      <c r="H210" s="10" t="str">
        <f>IFERROR((Indata!H210*Modellvärden!H$7)+Modellvärden!H$6,"")</f>
        <v/>
      </c>
      <c r="I210" s="10" t="str">
        <f>IFERROR((Indata!I210*Modellvärden!I$7)+Modellvärden!I$6,"")</f>
        <v/>
      </c>
      <c r="J210" s="10" t="str">
        <f>IFERROR((Indata!J210*Modellvärden!J$7)+Modellvärden!J$6,"")</f>
        <v/>
      </c>
      <c r="K210" s="10" t="str">
        <f>IFERROR((Indata!K210*Modellvärden!K$7)+Modellvärden!K$6,"")</f>
        <v/>
      </c>
      <c r="L210" s="10" t="str">
        <f>IFERROR((Indata!L210*Modellvärden!L$7)+Modellvärden!L$6,"")</f>
        <v/>
      </c>
      <c r="M210" t="s">
        <v>104</v>
      </c>
      <c r="N210" s="47">
        <f>IF(K210="",(B210*Modellvärden!B$11)+(C210*Modellvärden!C$11)+(D210*Modellvärden!D$11)+(E210*Modellvärden!E$11)+(F210*Modellvärden!F$11)+(G210*Modellvärden!G$11), (B210*Modellvärden!B$4)+(C210*Modellvärden!C$4)+(D210*Modellvärden!D$4)+(E210*Modellvärden!E$4)+(F210*Modellvärden!F$4)+(G210*Modellvärden!G$4)+(H210*Modellvärden!H$4)+(I210*Modellvärden!I$4)+(J210*Modellvärden!J$4)+(K210*Modellvärden!K$4)+(L210*Modellvärden!L$4))</f>
        <v>28.449440641839651</v>
      </c>
      <c r="O210" s="47">
        <f>IF(K210="",(B210*Modellvärden!B$12)+(C210*Modellvärden!C$12)+(D210*Modellvärden!D$12)+(E210*Modellvärden!E$12)+(F210*Modellvärden!F$12)+(G210*Modellvärden!G$12),(B210*Modellvärden!B$5)+(C210*Modellvärden!C$5)+(D210*Modellvärden!D$5)+(E210*Modellvärden!E$5)+(F210*Modellvärden!F$5)+(G210*Modellvärden!G$5)+(H210*Modellvärden!H$5)+(I210*Modellvärden!I$5)+(J210*Modellvärden!J$5)
+(K210*Modellvärden!K$5)+(L210*Modellvärden!L$5))</f>
        <v>28.707321130862759</v>
      </c>
      <c r="P210" s="47">
        <f>(_xlfn.XLOOKUP(M210,Regressionsresultat!$B$53:$B$61,Modellvärden!$B$21:$B$29)*Modellvärden!$B$18)</f>
        <v>23.722217719568764</v>
      </c>
      <c r="Q210" s="47">
        <f t="shared" si="3"/>
        <v>26.959659830757058</v>
      </c>
      <c r="R210" s="47"/>
    </row>
    <row r="211" spans="1:18" ht="17.25">
      <c r="A211" s="9" t="s">
        <v>55</v>
      </c>
      <c r="B211" s="10">
        <f>IFERROR((Indata!B211*Modellvärden!B$7)+Modellvärden!B$6,"")</f>
        <v>32.252549500000001</v>
      </c>
      <c r="C211" s="10">
        <f>IFERROR((Indata!C211*Modellvärden!C$7)+Modellvärden!C$6,"")</f>
        <v>31.1690696</v>
      </c>
      <c r="D211" s="10">
        <f>IFERROR((Indata!D211*Modellvärden!D$7)+Modellvärden!D$6,"")</f>
        <v>27.686900000000001</v>
      </c>
      <c r="E211" s="10">
        <f>IFERROR((Indata!E211*Modellvärden!E$7)+Modellvärden!E$6,"")</f>
        <v>29.830229999999997</v>
      </c>
      <c r="F211" s="10">
        <f>IFERROR((Indata!F211*Modellvärden!F$7)+Modellvärden!F$6,"")</f>
        <v>25.400449735449737</v>
      </c>
      <c r="G211" s="10">
        <f>IFERROR((Indata!G211*Modellvärden!G$7)+Modellvärden!G$6,"")</f>
        <v>35.528799999999997</v>
      </c>
      <c r="H211" s="10">
        <f>IFERROR((Indata!H211*Modellvärden!H$7)+Modellvärden!H$6,"")</f>
        <v>29.858800000000002</v>
      </c>
      <c r="I211" s="10">
        <f>IFERROR((Indata!I211*Modellvärden!I$7)+Modellvärden!I$6,"")</f>
        <v>38.438400000000001</v>
      </c>
      <c r="J211" s="10">
        <f>IFERROR((Indata!J211*Modellvärden!J$7)+Modellvärden!J$6,"")</f>
        <v>30.335999999999999</v>
      </c>
      <c r="K211" s="10">
        <f>IFERROR((Indata!K211*Modellvärden!K$7)+Modellvärden!K$6,"")</f>
        <v>30.223999999999997</v>
      </c>
      <c r="L211" s="10">
        <f>IFERROR((Indata!L211*Modellvärden!L$7)+Modellvärden!L$6,"")</f>
        <v>26.11069999999998</v>
      </c>
      <c r="M211" t="s">
        <v>26</v>
      </c>
      <c r="N211" s="47">
        <f>IF(K211="",(B211*Modellvärden!B$11)+(C211*Modellvärden!C$11)+(D211*Modellvärden!D$11)+(E211*Modellvärden!E$11)+(F211*Modellvärden!F$11)+(G211*Modellvärden!G$11), (B211*Modellvärden!B$4)+(C211*Modellvärden!C$4)+(D211*Modellvärden!D$4)+(E211*Modellvärden!E$4)+(F211*Modellvärden!F$4)+(G211*Modellvärden!G$4)+(H211*Modellvärden!H$4)+(I211*Modellvärden!I$4)+(J211*Modellvärden!J$4)+(K211*Modellvärden!K$4)+(L211*Modellvärden!L$4))</f>
        <v>30.725881587454435</v>
      </c>
      <c r="O211" s="47">
        <f>IF(K211="",(B211*Modellvärden!B$12)+(C211*Modellvärden!C$12)+(D211*Modellvärden!D$12)+(E211*Modellvärden!E$12)+(F211*Modellvärden!F$12)+(G211*Modellvärden!G$12),(B211*Modellvärden!B$5)+(C211*Modellvärden!C$5)+(D211*Modellvärden!D$5)+(E211*Modellvärden!E$5)+(F211*Modellvärden!F$5)+(G211*Modellvärden!G$5)+(H211*Modellvärden!H$5)+(I211*Modellvärden!I$5)+(J211*Modellvärden!J$5)
+(K211*Modellvärden!K$5)+(L211*Modellvärden!L$5))</f>
        <v>30.763418908907827</v>
      </c>
      <c r="P211" s="47">
        <f>(_xlfn.XLOOKUP(M211,Regressionsresultat!$B$53:$B$61,Modellvärden!$B$21:$B$29)*Modellvärden!$B$18)</f>
        <v>29.352675018140246</v>
      </c>
      <c r="Q211" s="47">
        <f t="shared" si="3"/>
        <v>30.280658504834168</v>
      </c>
      <c r="R211" s="47"/>
    </row>
    <row r="212" spans="1:18" ht="17.25">
      <c r="A212" s="9" t="s">
        <v>285</v>
      </c>
      <c r="B212" s="10">
        <f>IFERROR((Indata!B212*Modellvärden!B$7)+Modellvärden!B$6,"")</f>
        <v>31.164542500000003</v>
      </c>
      <c r="C212" s="10">
        <f>IFERROR((Indata!C212*Modellvärden!C$7)+Modellvärden!C$6,"")</f>
        <v>30.087747199999999</v>
      </c>
      <c r="D212" s="10">
        <f>IFERROR((Indata!D212*Modellvärden!D$7)+Modellvärden!D$6,"")</f>
        <v>27.022600000000001</v>
      </c>
      <c r="E212" s="10">
        <f>IFERROR((Indata!E212*Modellvärden!E$7)+Modellvärden!E$6,"")</f>
        <v>29.171879999999998</v>
      </c>
      <c r="F212" s="10">
        <f>IFERROR((Indata!F212*Modellvärden!F$7)+Modellvärden!F$6,"")</f>
        <v>28.959563560129599</v>
      </c>
      <c r="G212" s="10">
        <f>IFERROR((Indata!G212*Modellvärden!G$7)+Modellvärden!G$6,"")</f>
        <v>29.421399999999998</v>
      </c>
      <c r="H212" s="10" t="str">
        <f>IFERROR((Indata!H212*Modellvärden!H$7)+Modellvärden!H$6,"")</f>
        <v/>
      </c>
      <c r="I212" s="10" t="str">
        <f>IFERROR((Indata!I212*Modellvärden!I$7)+Modellvärden!I$6,"")</f>
        <v/>
      </c>
      <c r="J212" s="10" t="str">
        <f>IFERROR((Indata!J212*Modellvärden!J$7)+Modellvärden!J$6,"")</f>
        <v/>
      </c>
      <c r="K212" s="10" t="str">
        <f>IFERROR((Indata!K212*Modellvärden!K$7)+Modellvärden!K$6,"")</f>
        <v/>
      </c>
      <c r="L212" s="10" t="str">
        <f>IFERROR((Indata!L212*Modellvärden!L$7)+Modellvärden!L$6,"")</f>
        <v/>
      </c>
      <c r="M212" t="s">
        <v>104</v>
      </c>
      <c r="N212" s="47">
        <f>IF(K212="",(B212*Modellvärden!B$11)+(C212*Modellvärden!C$11)+(D212*Modellvärden!D$11)+(E212*Modellvärden!E$11)+(F212*Modellvärden!F$11)+(G212*Modellvärden!G$11), (B212*Modellvärden!B$4)+(C212*Modellvärden!C$4)+(D212*Modellvärden!D$4)+(E212*Modellvärden!E$4)+(F212*Modellvärden!F$4)+(G212*Modellvärden!G$4)+(H212*Modellvärden!H$4)+(I212*Modellvärden!I$4)+(J212*Modellvärden!J$4)+(K212*Modellvärden!K$4)+(L212*Modellvärden!L$4))</f>
        <v>29.344510759714304</v>
      </c>
      <c r="O212" s="47">
        <f>IF(K212="",(B212*Modellvärden!B$12)+(C212*Modellvärden!C$12)+(D212*Modellvärden!D$12)+(E212*Modellvärden!E$12)+(F212*Modellvärden!F$12)+(G212*Modellvärden!G$12),(B212*Modellvärden!B$5)+(C212*Modellvärden!C$5)+(D212*Modellvärden!D$5)+(E212*Modellvärden!E$5)+(F212*Modellvärden!F$5)+(G212*Modellvärden!G$5)+(H212*Modellvärden!H$5)+(I212*Modellvärden!I$5)+(J212*Modellvärden!J$5)
+(K212*Modellvärden!K$5)+(L212*Modellvärden!L$5))</f>
        <v>29.35608190097895</v>
      </c>
      <c r="P212" s="47">
        <f>(_xlfn.XLOOKUP(M212,Regressionsresultat!$B$53:$B$61,Modellvärden!$B$21:$B$29)*Modellvärden!$B$18)</f>
        <v>23.722217719568764</v>
      </c>
      <c r="Q212" s="47">
        <f t="shared" si="3"/>
        <v>27.474270126754007</v>
      </c>
      <c r="R212" s="47"/>
    </row>
    <row r="213" spans="1:18" ht="17.25">
      <c r="A213" s="9" t="s">
        <v>236</v>
      </c>
      <c r="B213" s="10">
        <f>IFERROR((Indata!B213*Modellvärden!B$7)+Modellvärden!B$6,"")</f>
        <v>30.696923000000005</v>
      </c>
      <c r="C213" s="10">
        <f>IFERROR((Indata!C213*Modellvärden!C$7)+Modellvärden!C$6,"")</f>
        <v>30.471481399999998</v>
      </c>
      <c r="D213" s="10">
        <f>IFERROR((Indata!D213*Modellvärden!D$7)+Modellvärden!D$6,"")</f>
        <v>27.028200000000002</v>
      </c>
      <c r="E213" s="10">
        <f>IFERROR((Indata!E213*Modellvärden!E$7)+Modellvärden!E$6,"")</f>
        <v>29.142773999999999</v>
      </c>
      <c r="F213" s="10">
        <f>IFERROR((Indata!F213*Modellvärden!F$7)+Modellvärden!F$6,"")</f>
        <v>31.12692055447906</v>
      </c>
      <c r="G213" s="10">
        <f>IFERROR((Indata!G213*Modellvärden!G$7)+Modellvärden!G$6,"")</f>
        <v>29.577999999999999</v>
      </c>
      <c r="H213" s="10">
        <f>IFERROR((Indata!H213*Modellvärden!H$7)+Modellvärden!H$6,"")</f>
        <v>39.803799999999995</v>
      </c>
      <c r="I213" s="10">
        <f>IFERROR((Indata!I213*Modellvärden!I$7)+Modellvärden!I$6,"")</f>
        <v>24.252600000000001</v>
      </c>
      <c r="J213" s="10">
        <f>IFERROR((Indata!J213*Modellvärden!J$7)+Modellvärden!J$6,"")</f>
        <v>33.942399999999992</v>
      </c>
      <c r="K213" s="10">
        <f>IFERROR((Indata!K213*Modellvärden!K$7)+Modellvärden!K$6,"")</f>
        <v>37.087999999999994</v>
      </c>
      <c r="L213" s="10">
        <f>IFERROR((Indata!L213*Modellvärden!L$7)+Modellvärden!L$6,"")</f>
        <v>33.443749999999994</v>
      </c>
      <c r="M213" t="s">
        <v>229</v>
      </c>
      <c r="N213" s="47">
        <f>IF(K213="",(B213*Modellvärden!B$11)+(C213*Modellvärden!C$11)+(D213*Modellvärden!D$11)+(E213*Modellvärden!E$11)+(F213*Modellvärden!F$11)+(G213*Modellvärden!G$11), (B213*Modellvärden!B$4)+(C213*Modellvärden!C$4)+(D213*Modellvärden!D$4)+(E213*Modellvärden!E$4)+(F213*Modellvärden!F$4)+(G213*Modellvärden!G$4)+(H213*Modellvärden!H$4)+(I213*Modellvärden!I$4)+(J213*Modellvärden!J$4)+(K213*Modellvärden!K$4)+(L213*Modellvärden!L$4))</f>
        <v>31.727728262320547</v>
      </c>
      <c r="O213" s="47">
        <f>IF(K213="",(B213*Modellvärden!B$12)+(C213*Modellvärden!C$12)+(D213*Modellvärden!D$12)+(E213*Modellvärden!E$12)+(F213*Modellvärden!F$12)+(G213*Modellvärden!G$12),(B213*Modellvärden!B$5)+(C213*Modellvärden!C$5)+(D213*Modellvärden!D$5)+(E213*Modellvärden!E$5)+(F213*Modellvärden!F$5)+(G213*Modellvärden!G$5)+(H213*Modellvärden!H$5)+(I213*Modellvärden!I$5)+(J213*Modellvärden!J$5)
+(K213*Modellvärden!K$5)+(L213*Modellvärden!L$5))</f>
        <v>31.876038943320829</v>
      </c>
      <c r="P213" s="47">
        <f>(_xlfn.XLOOKUP(M213,Regressionsresultat!$B$53:$B$61,Modellvärden!$B$21:$B$29)*Modellvärden!$B$18)</f>
        <v>20.165998647610348</v>
      </c>
      <c r="Q213" s="47">
        <f t="shared" si="3"/>
        <v>27.923255284417241</v>
      </c>
      <c r="R213" s="47"/>
    </row>
    <row r="214" spans="1:18" ht="17.25">
      <c r="A214" s="9" t="s">
        <v>147</v>
      </c>
      <c r="B214" s="10">
        <f>IFERROR((Indata!B214*Modellvärden!B$7)+Modellvärden!B$6,"")</f>
        <v>31.706019500000004</v>
      </c>
      <c r="C214" s="10">
        <f>IFERROR((Indata!C214*Modellvärden!C$7)+Modellvärden!C$6,"")</f>
        <v>30.127195699999998</v>
      </c>
      <c r="D214" s="10">
        <f>IFERROR((Indata!D214*Modellvärden!D$7)+Modellvärden!D$6,"")</f>
        <v>27.0779</v>
      </c>
      <c r="E214" s="10">
        <f>IFERROR((Indata!E214*Modellvärden!E$7)+Modellvärden!E$6,"")</f>
        <v>29.102810999999999</v>
      </c>
      <c r="F214" s="10">
        <f>IFERROR((Indata!F214*Modellvärden!F$7)+Modellvärden!F$6,"")</f>
        <v>25.914927219796219</v>
      </c>
      <c r="G214" s="10">
        <f>IFERROR((Indata!G214*Modellvärden!G$7)+Modellvärden!G$6,"")</f>
        <v>31.091799999999999</v>
      </c>
      <c r="H214" s="10">
        <f>IFERROR((Indata!H214*Modellvärden!H$7)+Modellvärden!H$6,"")</f>
        <v>21.443800000000003</v>
      </c>
      <c r="I214" s="10">
        <f>IFERROR((Indata!I214*Modellvärden!I$7)+Modellvärden!I$6,"")</f>
        <v>23.3535</v>
      </c>
      <c r="J214" s="10">
        <f>IFERROR((Indata!J214*Modellvärden!J$7)+Modellvärden!J$6,"")</f>
        <v>27.856600000000007</v>
      </c>
      <c r="K214" s="10">
        <f>IFERROR((Indata!K214*Modellvärden!K$7)+Modellvärden!K$6,"")</f>
        <v>28.091999999999992</v>
      </c>
      <c r="L214" s="10">
        <f>IFERROR((Indata!L214*Modellvärden!L$7)+Modellvärden!L$6,"")</f>
        <v>24.608750000000015</v>
      </c>
      <c r="M214" t="s">
        <v>104</v>
      </c>
      <c r="N214" s="47">
        <f>IF(K214="",(B214*Modellvärden!B$11)+(C214*Modellvärden!C$11)+(D214*Modellvärden!D$11)+(E214*Modellvärden!E$11)+(F214*Modellvärden!F$11)+(G214*Modellvärden!G$11), (B214*Modellvärden!B$4)+(C214*Modellvärden!C$4)+(D214*Modellvärden!D$4)+(E214*Modellvärden!E$4)+(F214*Modellvärden!F$4)+(G214*Modellvärden!G$4)+(H214*Modellvärden!H$4)+(I214*Modellvärden!I$4)+(J214*Modellvärden!J$4)+(K214*Modellvärden!K$4)+(L214*Modellvärden!L$4))</f>
        <v>27.101393421311748</v>
      </c>
      <c r="O214" s="47">
        <f>IF(K214="",(B214*Modellvärden!B$12)+(C214*Modellvärden!C$12)+(D214*Modellvärden!D$12)+(E214*Modellvärden!E$12)+(F214*Modellvärden!F$12)+(G214*Modellvärden!G$12),(B214*Modellvärden!B$5)+(C214*Modellvärden!C$5)+(D214*Modellvärden!D$5)+(E214*Modellvärden!E$5)+(F214*Modellvärden!F$5)+(G214*Modellvärden!G$5)+(H214*Modellvärden!H$5)+(I214*Modellvärden!I$5)+(J214*Modellvärden!J$5)
+(K214*Modellvärden!K$5)+(L214*Modellvärden!L$5))</f>
        <v>26.869015820985403</v>
      </c>
      <c r="P214" s="47">
        <f>(_xlfn.XLOOKUP(M214,Regressionsresultat!$B$53:$B$61,Modellvärden!$B$21:$B$29)*Modellvärden!$B$18)</f>
        <v>23.722217719568764</v>
      </c>
      <c r="Q214" s="47">
        <f t="shared" si="3"/>
        <v>25.897542320621969</v>
      </c>
      <c r="R214" s="47"/>
    </row>
    <row r="215" spans="1:18" ht="17.25">
      <c r="A215" s="9" t="s">
        <v>197</v>
      </c>
      <c r="B215" s="10">
        <f>IFERROR((Indata!B215*Modellvärden!B$7)+Modellvärden!B$6,"")</f>
        <v>31.537627500000003</v>
      </c>
      <c r="C215" s="10">
        <f>IFERROR((Indata!C215*Modellvärden!C$7)+Modellvärden!C$6,"")</f>
        <v>30.170545699999998</v>
      </c>
      <c r="D215" s="10">
        <f>IFERROR((Indata!D215*Modellvärden!D$7)+Modellvärden!D$6,"")</f>
        <v>27.060400000000001</v>
      </c>
      <c r="E215" s="10">
        <f>IFERROR((Indata!E215*Modellvärden!E$7)+Modellvärden!E$6,"")</f>
        <v>29.10258</v>
      </c>
      <c r="F215" s="10">
        <f>IFERROR((Indata!F215*Modellvärden!F$7)+Modellvärden!F$6,"")</f>
        <v>30.910818181818183</v>
      </c>
      <c r="G215" s="10">
        <f>IFERROR((Indata!G215*Modellvärden!G$7)+Modellvärden!G$6,"")</f>
        <v>32.083599999999997</v>
      </c>
      <c r="H215" s="10">
        <f>IFERROR((Indata!H215*Modellvärden!H$7)+Modellvärden!H$6,"")</f>
        <v>28.206400000000002</v>
      </c>
      <c r="I215" s="10">
        <f>IFERROR((Indata!I215*Modellvärden!I$7)+Modellvärden!I$6,"")</f>
        <v>30.846</v>
      </c>
      <c r="J215" s="10">
        <f>IFERROR((Indata!J215*Modellvärden!J$7)+Modellvärden!J$6,"")</f>
        <v>31.624000000000002</v>
      </c>
      <c r="K215" s="10">
        <f>IFERROR((Indata!K215*Modellvärden!K$7)+Modellvärden!K$6,"")</f>
        <v>25.803999999999995</v>
      </c>
      <c r="L215" s="10">
        <f>IFERROR((Indata!L215*Modellvärden!L$7)+Modellvärden!L$6,"")</f>
        <v>24.520399999999995</v>
      </c>
      <c r="M215" t="s">
        <v>195</v>
      </c>
      <c r="N215" s="47">
        <f>IF(K215="",(B215*Modellvärden!B$11)+(C215*Modellvärden!C$11)+(D215*Modellvärden!D$11)+(E215*Modellvärden!E$11)+(F215*Modellvärden!F$11)+(G215*Modellvärden!G$11), (B215*Modellvärden!B$4)+(C215*Modellvärden!C$4)+(D215*Modellvärden!D$4)+(E215*Modellvärden!E$4)+(F215*Modellvärden!F$4)+(G215*Modellvärden!G$4)+(H215*Modellvärden!H$4)+(I215*Modellvärden!I$4)+(J215*Modellvärden!J$4)+(K215*Modellvärden!K$4)+(L215*Modellvärden!L$4))</f>
        <v>29.181337567868056</v>
      </c>
      <c r="O215" s="47">
        <f>IF(K215="",(B215*Modellvärden!B$12)+(C215*Modellvärden!C$12)+(D215*Modellvärden!D$12)+(E215*Modellvärden!E$12)+(F215*Modellvärden!F$12)+(G215*Modellvärden!G$12),(B215*Modellvärden!B$5)+(C215*Modellvärden!C$5)+(D215*Modellvärden!D$5)+(E215*Modellvärden!E$5)+(F215*Modellvärden!F$5)+(G215*Modellvärden!G$5)+(H215*Modellvärden!H$5)+(I215*Modellvärden!I$5)+(J215*Modellvärden!J$5)
+(K215*Modellvärden!K$5)+(L215*Modellvärden!L$5))</f>
        <v>29.054677376148934</v>
      </c>
      <c r="P215" s="47">
        <f>(_xlfn.XLOOKUP(M215,Regressionsresultat!$B$53:$B$61,Modellvärden!$B$21:$B$29)*Modellvärden!$B$18)</f>
        <v>33.151530705965484</v>
      </c>
      <c r="Q215" s="47">
        <f t="shared" si="3"/>
        <v>30.462515216660822</v>
      </c>
      <c r="R215" s="47"/>
    </row>
    <row r="216" spans="1:18" ht="17.25">
      <c r="A216" s="9" t="s">
        <v>239</v>
      </c>
      <c r="B216" s="10">
        <f>IFERROR((Indata!B216*Modellvärden!B$7)+Modellvärden!B$6,"")</f>
        <v>30.947899000000003</v>
      </c>
      <c r="C216" s="10">
        <f>IFERROR((Indata!C216*Modellvärden!C$7)+Modellvärden!C$6,"")</f>
        <v>31.339868599999999</v>
      </c>
      <c r="D216" s="10">
        <f>IFERROR((Indata!D216*Modellvärden!D$7)+Modellvärden!D$6,"")</f>
        <v>27.108000000000001</v>
      </c>
      <c r="E216" s="10">
        <f>IFERROR((Indata!E216*Modellvärden!E$7)+Modellvärden!E$6,"")</f>
        <v>29.208146999999997</v>
      </c>
      <c r="F216" s="10">
        <f>IFERROR((Indata!F216*Modellvärden!F$7)+Modellvärden!F$6,"")</f>
        <v>31.918840068709883</v>
      </c>
      <c r="G216" s="10">
        <f>IFERROR((Indata!G216*Modellvärden!G$7)+Modellvärden!G$6,"")</f>
        <v>36.572800000000001</v>
      </c>
      <c r="H216" s="10">
        <f>IFERROR((Indata!H216*Modellvärden!H$7)+Modellvärden!H$6,"")</f>
        <v>34.877200000000002</v>
      </c>
      <c r="I216" s="10">
        <f>IFERROR((Indata!I216*Modellvärden!I$7)+Modellvärden!I$6,"")</f>
        <v>31.445399999999999</v>
      </c>
      <c r="J216" s="10">
        <f>IFERROR((Indata!J216*Modellvärden!J$7)+Modellvärden!J$6,"")</f>
        <v>32.461199999999998</v>
      </c>
      <c r="K216" s="10">
        <f>IFERROR((Indata!K216*Modellvärden!K$7)+Modellvärden!K$6,"")</f>
        <v>34.279999999999994</v>
      </c>
      <c r="L216" s="10">
        <f>IFERROR((Indata!L216*Modellvärden!L$7)+Modellvärden!L$6,"")</f>
        <v>37.772900000000021</v>
      </c>
      <c r="M216" t="s">
        <v>229</v>
      </c>
      <c r="N216" s="47">
        <f>IF(K216="",(B216*Modellvärden!B$11)+(C216*Modellvärden!C$11)+(D216*Modellvärden!D$11)+(E216*Modellvärden!E$11)+(F216*Modellvärden!F$11)+(G216*Modellvärden!G$11), (B216*Modellvärden!B$4)+(C216*Modellvärden!C$4)+(D216*Modellvärden!D$4)+(E216*Modellvärden!E$4)+(F216*Modellvärden!F$4)+(G216*Modellvärden!G$4)+(H216*Modellvärden!H$4)+(I216*Modellvärden!I$4)+(J216*Modellvärden!J$4)+(K216*Modellvärden!K$4)+(L216*Modellvärden!L$4))</f>
        <v>32.656181282124486</v>
      </c>
      <c r="O216" s="47">
        <f>IF(K216="",(B216*Modellvärden!B$12)+(C216*Modellvärden!C$12)+(D216*Modellvärden!D$12)+(E216*Modellvärden!E$12)+(F216*Modellvärden!F$12)+(G216*Modellvärden!G$12),(B216*Modellvärden!B$5)+(C216*Modellvärden!C$5)+(D216*Modellvärden!D$5)+(E216*Modellvärden!E$5)+(F216*Modellvärden!F$5)+(G216*Modellvärden!G$5)+(H216*Modellvärden!H$5)+(I216*Modellvärden!I$5)+(J216*Modellvärden!J$5)
+(K216*Modellvärden!K$5)+(L216*Modellvärden!L$5))</f>
        <v>32.668334733934664</v>
      </c>
      <c r="P216" s="47">
        <f>(_xlfn.XLOOKUP(M216,Regressionsresultat!$B$53:$B$61,Modellvärden!$B$21:$B$29)*Modellvärden!$B$18)</f>
        <v>20.165998647610348</v>
      </c>
      <c r="Q216" s="47">
        <f t="shared" si="3"/>
        <v>28.496838221223168</v>
      </c>
      <c r="R216" s="47"/>
    </row>
    <row r="217" spans="1:18" ht="17.25">
      <c r="A217" s="9" t="s">
        <v>280</v>
      </c>
      <c r="B217" s="10">
        <f>IFERROR((Indata!B217*Modellvärden!B$7)+Modellvärden!B$6,"")</f>
        <v>31.546137000000002</v>
      </c>
      <c r="C217" s="10">
        <f>IFERROR((Indata!C217*Modellvärden!C$7)+Modellvärden!C$6,"")</f>
        <v>30.436107799999998</v>
      </c>
      <c r="D217" s="10">
        <f>IFERROR((Indata!D217*Modellvärden!D$7)+Modellvärden!D$6,"")</f>
        <v>27.092600000000001</v>
      </c>
      <c r="E217" s="10">
        <f>IFERROR((Indata!E217*Modellvärden!E$7)+Modellvärden!E$6,"")</f>
        <v>29.226626999999997</v>
      </c>
      <c r="F217" s="10">
        <f>IFERROR((Indata!F217*Modellvärden!F$7)+Modellvärden!F$6,"")</f>
        <v>25.773117805883189</v>
      </c>
      <c r="G217" s="10">
        <f>IFERROR((Indata!G217*Modellvärden!G$7)+Modellvärden!G$6,"")</f>
        <v>33.545200000000001</v>
      </c>
      <c r="H217" s="10" t="str">
        <f>IFERROR((Indata!H217*Modellvärden!H$7)+Modellvärden!H$6,"")</f>
        <v/>
      </c>
      <c r="I217" s="10" t="str">
        <f>IFERROR((Indata!I217*Modellvärden!I$7)+Modellvärden!I$6,"")</f>
        <v/>
      </c>
      <c r="J217" s="10" t="str">
        <f>IFERROR((Indata!J217*Modellvärden!J$7)+Modellvärden!J$6,"")</f>
        <v/>
      </c>
      <c r="K217" s="10" t="str">
        <f>IFERROR((Indata!K217*Modellvärden!K$7)+Modellvärden!K$6,"")</f>
        <v/>
      </c>
      <c r="L217" s="10" t="str">
        <f>IFERROR((Indata!L217*Modellvärden!L$7)+Modellvärden!L$6,"")</f>
        <v/>
      </c>
      <c r="M217" t="s">
        <v>104</v>
      </c>
      <c r="N217" s="47">
        <f>IF(K217="",(B217*Modellvärden!B$11)+(C217*Modellvärden!C$11)+(D217*Modellvärden!D$11)+(E217*Modellvärden!E$11)+(F217*Modellvärden!F$11)+(G217*Modellvärden!G$11), (B217*Modellvärden!B$4)+(C217*Modellvärden!C$4)+(D217*Modellvärden!D$4)+(E217*Modellvärden!E$4)+(F217*Modellvärden!F$4)+(G217*Modellvärden!G$4)+(H217*Modellvärden!H$4)+(I217*Modellvärden!I$4)+(J217*Modellvärden!J$4)+(K217*Modellvärden!K$4)+(L217*Modellvärden!L$4))</f>
        <v>29.66964393664561</v>
      </c>
      <c r="O217" s="47">
        <f>IF(K217="",(B217*Modellvärden!B$12)+(C217*Modellvärden!C$12)+(D217*Modellvärden!D$12)+(E217*Modellvärden!E$12)+(F217*Modellvärden!F$12)+(G217*Modellvärden!G$12),(B217*Modellvärden!B$5)+(C217*Modellvärden!C$5)+(D217*Modellvärden!D$5)+(E217*Modellvärden!E$5)+(F217*Modellvärden!F$5)+(G217*Modellvärden!G$5)+(H217*Modellvärden!H$5)+(I217*Modellvärden!I$5)+(J217*Modellvärden!J$5)
+(K217*Modellvärden!K$5)+(L217*Modellvärden!L$5))</f>
        <v>29.634765750082781</v>
      </c>
      <c r="P217" s="47">
        <f>(_xlfn.XLOOKUP(M217,Regressionsresultat!$B$53:$B$61,Modellvärden!$B$21:$B$29)*Modellvärden!$B$18)</f>
        <v>23.722217719568764</v>
      </c>
      <c r="Q217" s="47">
        <f t="shared" si="3"/>
        <v>27.675542468765716</v>
      </c>
      <c r="R217" s="47"/>
    </row>
    <row r="218" spans="1:18" ht="17.25">
      <c r="A218" s="9" t="s">
        <v>69</v>
      </c>
      <c r="B218" s="10">
        <f>IFERROR((Indata!B218*Modellvärden!B$7)+Modellvärden!B$6,"")</f>
        <v>31.777800000000003</v>
      </c>
      <c r="C218" s="10">
        <f>IFERROR((Indata!C218*Modellvärden!C$7)+Modellvärden!C$6,"")</f>
        <v>38.030334199999999</v>
      </c>
      <c r="D218" s="10">
        <f>IFERROR((Indata!D218*Modellvärden!D$7)+Modellvärden!D$6,"")</f>
        <v>28.291700000000002</v>
      </c>
      <c r="E218" s="10">
        <f>IFERROR((Indata!E218*Modellvärden!E$7)+Modellvärden!E$6,"")</f>
        <v>34.779404999999997</v>
      </c>
      <c r="F218" s="10">
        <f>IFERROR((Indata!F218*Modellvärden!F$7)+Modellvärden!F$6,"")</f>
        <v>35.791087632069612</v>
      </c>
      <c r="G218" s="10">
        <f>IFERROR((Indata!G218*Modellvärden!G$7)+Modellvärden!G$6,"")</f>
        <v>32.031399999999998</v>
      </c>
      <c r="H218" s="10">
        <f>IFERROR((Indata!H218*Modellvärden!H$7)+Modellvärden!H$6,"")</f>
        <v>49.075600000000001</v>
      </c>
      <c r="I218" s="10">
        <f>IFERROR((Indata!I218*Modellvärden!I$7)+Modellvärden!I$6,"")</f>
        <v>33.443399999999997</v>
      </c>
      <c r="J218" s="10">
        <f>IFERROR((Indata!J218*Modellvärden!J$7)+Modellvärden!J$6,"")</f>
        <v>34.457599999999999</v>
      </c>
      <c r="K218" s="10">
        <f>IFERROR((Indata!K218*Modellvärden!K$7)+Modellvärden!K$6,"")</f>
        <v>42.443999999999996</v>
      </c>
      <c r="L218" s="10">
        <f>IFERROR((Indata!L218*Modellvärden!L$7)+Modellvärden!L$6,"")</f>
        <v>42.543800000000005</v>
      </c>
      <c r="M218" t="s">
        <v>70</v>
      </c>
      <c r="N218" s="47">
        <f>IF(K218="",(B218*Modellvärden!B$11)+(C218*Modellvärden!C$11)+(D218*Modellvärden!D$11)+(E218*Modellvärden!E$11)+(F218*Modellvärden!F$11)+(G218*Modellvärden!G$11), (B218*Modellvärden!B$4)+(C218*Modellvärden!C$4)+(D218*Modellvärden!D$4)+(E218*Modellvärden!E$4)+(F218*Modellvärden!F$4)+(G218*Modellvärden!G$4)+(H218*Modellvärden!H$4)+(I218*Modellvärden!I$4)+(J218*Modellvärden!J$4)+(K218*Modellvärden!K$4)+(L218*Modellvärden!L$4))</f>
        <v>37.197922891760683</v>
      </c>
      <c r="O218" s="47">
        <f>IF(K218="",(B218*Modellvärden!B$12)+(C218*Modellvärden!C$12)+(D218*Modellvärden!D$12)+(E218*Modellvärden!E$12)+(F218*Modellvärden!F$12)+(G218*Modellvärden!G$12),(B218*Modellvärden!B$5)+(C218*Modellvärden!C$5)+(D218*Modellvärden!D$5)+(E218*Modellvärden!E$5)+(F218*Modellvärden!F$5)+(G218*Modellvärden!G$5)+(H218*Modellvärden!H$5)+(I218*Modellvärden!I$5)+(J218*Modellvärden!J$5)
+(K218*Modellvärden!K$5)+(L218*Modellvärden!L$5))</f>
        <v>37.791852665922541</v>
      </c>
      <c r="P218" s="47">
        <f>(_xlfn.XLOOKUP(M218,Regressionsresultat!$B$53:$B$61,Modellvärden!$B$21:$B$29)*Modellvärden!$B$18)</f>
        <v>42.153642699832005</v>
      </c>
      <c r="Q218" s="47">
        <f t="shared" si="3"/>
        <v>39.04780608583841</v>
      </c>
      <c r="R218" s="47"/>
    </row>
    <row r="219" spans="1:18" ht="17.25">
      <c r="A219" s="49" t="s">
        <v>120</v>
      </c>
      <c r="B219" s="10">
        <f>IFERROR((Indata!B219*Modellvärden!B$7)+Modellvärden!B$6,"")</f>
        <v>32.302847</v>
      </c>
      <c r="C219" s="10">
        <f>IFERROR((Indata!C219*Modellvärden!C$7)+Modellvärden!C$6,"")</f>
        <v>30.668463799999998</v>
      </c>
      <c r="D219" s="10">
        <f>IFERROR((Indata!D219*Modellvärden!D$7)+Modellvärden!D$6,"")</f>
        <v>27.602900000000002</v>
      </c>
      <c r="E219" s="10">
        <f>IFERROR((Indata!E219*Modellvärden!E$7)+Modellvärden!E$6,"")</f>
        <v>29.341434</v>
      </c>
      <c r="F219" s="10">
        <f>IFERROR((Indata!F219*Modellvärden!F$7)+Modellvärden!F$6,"")</f>
        <v>29.230084899939357</v>
      </c>
      <c r="G219" s="10">
        <f>IFERROR((Indata!G219*Modellvärden!G$7)+Modellvärden!G$6,"")</f>
        <v>35.581000000000003</v>
      </c>
      <c r="H219" s="10">
        <f>IFERROR((Indata!H219*Modellvärden!H$7)+Modellvärden!H$6,"")</f>
        <v>30.532000000000004</v>
      </c>
      <c r="I219" s="10">
        <f>IFERROR((Indata!I219*Modellvärden!I$7)+Modellvärden!I$6,"")</f>
        <v>33.443399999999997</v>
      </c>
      <c r="J219" s="10">
        <f>IFERROR((Indata!J219*Modellvärden!J$7)+Modellvärden!J$6,"")</f>
        <v>30.464800000000004</v>
      </c>
      <c r="K219" s="10">
        <f>IFERROR((Indata!K219*Modellvärden!K$7)+Modellvärden!K$6,"")</f>
        <v>27.987999999999992</v>
      </c>
      <c r="L219" s="10">
        <f>IFERROR((Indata!L219*Modellvärden!L$7)+Modellvärden!L$6,"")</f>
        <v>30.174800000000005</v>
      </c>
      <c r="M219" s="50" t="s">
        <v>104</v>
      </c>
      <c r="N219" s="47">
        <f>IF(K219="",(B219*Modellvärden!B$11)+(C219*Modellvärden!C$11)+(D219*Modellvärden!D$11)+(E219*Modellvärden!E$11)+(F219*Modellvärden!F$11)+(G219*Modellvärden!G$11), (B219*Modellvärden!B$4)+(C219*Modellvärden!C$4)+(D219*Modellvärden!D$4)+(E219*Modellvärden!E$4)+(F219*Modellvärden!F$4)+(G219*Modellvärden!G$4)+(H219*Modellvärden!H$4)+(I219*Modellvärden!I$4)+(J219*Modellvärden!J$4)+(K219*Modellvärden!K$4)+(L219*Modellvärden!L$4))</f>
        <v>30.651073494937471</v>
      </c>
      <c r="O219" s="47">
        <f>IF(K219="",(B219*Modellvärden!B$12)+(C219*Modellvärden!C$12)+(D219*Modellvärden!D$12)+(E219*Modellvärden!E$12)+(F219*Modellvärden!F$12)+(G219*Modellvärden!G$12),(B219*Modellvärden!B$5)+(C219*Modellvärden!C$5)+(D219*Modellvärden!D$5)+(E219*Modellvärden!E$5)+(F219*Modellvärden!F$5)+(G219*Modellvärden!G$5)+(H219*Modellvärden!H$5)+(I219*Modellvärden!I$5)+(J219*Modellvärden!J$5)
+(K219*Modellvärden!K$5)+(L219*Modellvärden!L$5))</f>
        <v>30.567608757376831</v>
      </c>
      <c r="P219" s="51">
        <f>(_xlfn.XLOOKUP(M219,Regressionsresultat!$B$53:$B$61,Modellvärden!$B$21:$B$29)*Modellvärden!$B$18)</f>
        <v>23.722217719568764</v>
      </c>
      <c r="Q219" s="47">
        <f t="shared" si="3"/>
        <v>28.313633323961025</v>
      </c>
      <c r="R219" s="47"/>
    </row>
    <row r="220" spans="1:18" ht="17.25">
      <c r="A220" s="9" t="s">
        <v>256</v>
      </c>
      <c r="B220" s="10">
        <f>IFERROR((Indata!B220*Modellvärden!B$7)+Modellvärden!B$6,"")</f>
        <v>31.168371000000004</v>
      </c>
      <c r="C220" s="10">
        <f>IFERROR((Indata!C220*Modellvärden!C$7)+Modellvärden!C$6,"")</f>
        <v>30.278227099999999</v>
      </c>
      <c r="D220" s="10">
        <f>IFERROR((Indata!D220*Modellvärden!D$7)+Modellvärden!D$6,"")</f>
        <v>27.038700000000002</v>
      </c>
      <c r="E220" s="10">
        <f>IFERROR((Indata!E220*Modellvärden!E$7)+Modellvärden!E$6,"")</f>
        <v>29.142311999999997</v>
      </c>
      <c r="F220" s="10">
        <f>IFERROR((Indata!F220*Modellvärden!F$7)+Modellvärden!F$6,"")</f>
        <v>30.904835343984349</v>
      </c>
      <c r="G220" s="10">
        <f>IFERROR((Indata!G220*Modellvärden!G$7)+Modellvärden!G$6,"")</f>
        <v>35.111199999999997</v>
      </c>
      <c r="H220" s="10">
        <f>IFERROR((Indata!H220*Modellvärden!H$7)+Modellvärden!H$6,"")</f>
        <v>23.432800000000007</v>
      </c>
      <c r="I220" s="10">
        <f>IFERROR((Indata!I220*Modellvärden!I$7)+Modellvärden!I$6,"")</f>
        <v>21.655200000000001</v>
      </c>
      <c r="J220" s="10">
        <f>IFERROR((Indata!J220*Modellvärden!J$7)+Modellvärden!J$6,"")</f>
        <v>32.396799999999999</v>
      </c>
      <c r="K220" s="10">
        <f>IFERROR((Indata!K220*Modellvärden!K$7)+Modellvärden!K$6,"")</f>
        <v>21.331999999999987</v>
      </c>
      <c r="L220" s="10">
        <f>IFERROR((Indata!L220*Modellvärden!L$7)+Modellvärden!L$6,"")</f>
        <v>25.227199999999982</v>
      </c>
      <c r="M220" t="s">
        <v>253</v>
      </c>
      <c r="N220" s="47">
        <f>IF(K220="",(B220*Modellvärden!B$11)+(C220*Modellvärden!C$11)+(D220*Modellvärden!D$11)+(E220*Modellvärden!E$11)+(F220*Modellvärden!F$11)+(G220*Modellvärden!G$11), (B220*Modellvärden!B$4)+(C220*Modellvärden!C$4)+(D220*Modellvärden!D$4)+(E220*Modellvärden!E$4)+(F220*Modellvärden!F$4)+(G220*Modellvärden!G$4)+(H220*Modellvärden!H$4)+(I220*Modellvärden!I$4)+(J220*Modellvärden!J$4)+(K220*Modellvärden!K$4)+(L220*Modellvärden!L$4))</f>
        <v>27.661976020503129</v>
      </c>
      <c r="O220" s="47">
        <f>IF(K220="",(B220*Modellvärden!B$12)+(C220*Modellvärden!C$12)+(D220*Modellvärden!D$12)+(E220*Modellvärden!E$12)+(F220*Modellvärden!F$12)+(G220*Modellvärden!G$12),(B220*Modellvärden!B$5)+(C220*Modellvärden!C$5)+(D220*Modellvärden!D$5)+(E220*Modellvärden!E$5)+(F220*Modellvärden!F$5)+(G220*Modellvärden!G$5)+(H220*Modellvärden!H$5)+(I220*Modellvärden!I$5)+(J220*Modellvärden!J$5)
+(K220*Modellvärden!K$5)+(L220*Modellvärden!L$5))</f>
        <v>27.293331367667054</v>
      </c>
      <c r="P220" s="47">
        <f>(_xlfn.XLOOKUP(M220,Regressionsresultat!$B$53:$B$61,Modellvärden!$B$21:$B$29)*Modellvärden!$B$18)</f>
        <v>32.168195415945611</v>
      </c>
      <c r="Q220" s="47">
        <f t="shared" si="3"/>
        <v>29.041167601371928</v>
      </c>
      <c r="R220" s="47"/>
    </row>
    <row r="221" spans="1:18" ht="17.25">
      <c r="A221" s="9" t="s">
        <v>214</v>
      </c>
      <c r="B221" s="10">
        <f>IFERROR((Indata!B221*Modellvärden!B$7)+Modellvärden!B$6,"")</f>
        <v>32.249310000000001</v>
      </c>
      <c r="C221" s="10">
        <f>IFERROR((Indata!C221*Modellvärden!C$7)+Modellvärden!C$6,"")</f>
        <v>30.138293299999997</v>
      </c>
      <c r="D221" s="10">
        <f>IFERROR((Indata!D221*Modellvärden!D$7)+Modellvärden!D$6,"")</f>
        <v>27.299100000000003</v>
      </c>
      <c r="E221" s="10">
        <f>IFERROR((Indata!E221*Modellvärden!E$7)+Modellvärden!E$6,"")</f>
        <v>29.131224</v>
      </c>
      <c r="F221" s="10">
        <f>IFERROR((Indata!F221*Modellvärden!F$7)+Modellvärden!F$6,"")</f>
        <v>27.28946431987756</v>
      </c>
      <c r="G221" s="10">
        <f>IFERROR((Indata!G221*Modellvärden!G$7)+Modellvärden!G$6,"")</f>
        <v>23.888199999999998</v>
      </c>
      <c r="H221" s="10">
        <f>IFERROR((Indata!H221*Modellvärden!H$7)+Modellvärden!H$6,"")</f>
        <v>29.552799999999998</v>
      </c>
      <c r="I221" s="10">
        <f>IFERROR((Indata!I221*Modellvärden!I$7)+Modellvärden!I$6,"")</f>
        <v>31.245600000000003</v>
      </c>
      <c r="J221" s="10">
        <f>IFERROR((Indata!J221*Modellvärden!J$7)+Modellvärden!J$6,"")</f>
        <v>29.498800000000003</v>
      </c>
      <c r="K221" s="10">
        <f>IFERROR((Indata!K221*Modellvärden!K$7)+Modellvärden!K$6,"")</f>
        <v>30.11999999999999</v>
      </c>
      <c r="L221" s="10">
        <f>IFERROR((Indata!L221*Modellvärden!L$7)+Modellvärden!L$6,"")</f>
        <v>36.359300000000019</v>
      </c>
      <c r="M221" t="s">
        <v>195</v>
      </c>
      <c r="N221" s="47">
        <f>IF(K221="",(B221*Modellvärden!B$11)+(C221*Modellvärden!C$11)+(D221*Modellvärden!D$11)+(E221*Modellvärden!E$11)+(F221*Modellvärden!F$11)+(G221*Modellvärden!G$11), (B221*Modellvärden!B$4)+(C221*Modellvärden!C$4)+(D221*Modellvärden!D$4)+(E221*Modellvärden!E$4)+(F221*Modellvärden!F$4)+(G221*Modellvärden!G$4)+(H221*Modellvärden!H$4)+(I221*Modellvärden!I$4)+(J221*Modellvärden!J$4)+(K221*Modellvärden!K$4)+(L221*Modellvärden!L$4))</f>
        <v>29.864645140820652</v>
      </c>
      <c r="O221" s="47">
        <f>IF(K221="",(B221*Modellvärden!B$12)+(C221*Modellvärden!C$12)+(D221*Modellvärden!D$12)+(E221*Modellvärden!E$12)+(F221*Modellvärden!F$12)+(G221*Modellvärden!G$12),(B221*Modellvärden!B$5)+(C221*Modellvärden!C$5)+(D221*Modellvärden!D$5)+(E221*Modellvärden!E$5)+(F221*Modellvärden!F$5)+(G221*Modellvärden!G$5)+(H221*Modellvärden!H$5)+(I221*Modellvärden!I$5)+(J221*Modellvärden!J$5)
+(K221*Modellvärden!K$5)+(L221*Modellvärden!L$5))</f>
        <v>30.073325260473155</v>
      </c>
      <c r="P221" s="47">
        <f>(_xlfn.XLOOKUP(M221,Regressionsresultat!$B$53:$B$61,Modellvärden!$B$21:$B$29)*Modellvärden!$B$18)</f>
        <v>33.151530705965484</v>
      </c>
      <c r="Q221" s="47">
        <f t="shared" si="3"/>
        <v>31.029833702419765</v>
      </c>
      <c r="R221" s="47"/>
    </row>
    <row r="222" spans="1:18" ht="17.25">
      <c r="A222" s="9" t="s">
        <v>218</v>
      </c>
      <c r="B222" s="10">
        <f>IFERROR((Indata!B222*Modellvärden!B$7)+Modellvärden!B$6,"")</f>
        <v>31.787162000000002</v>
      </c>
      <c r="C222" s="10">
        <f>IFERROR((Indata!C222*Modellvärden!C$7)+Modellvärden!C$6,"")</f>
        <v>30.263141299999997</v>
      </c>
      <c r="D222" s="10">
        <f>IFERROR((Indata!D222*Modellvärden!D$7)+Modellvärden!D$6,"")</f>
        <v>27.113600000000002</v>
      </c>
      <c r="E222" s="10">
        <f>IFERROR((Indata!E222*Modellvärden!E$7)+Modellvärden!E$6,"")</f>
        <v>29.100038999999999</v>
      </c>
      <c r="F222" s="10">
        <f>IFERROR((Indata!F222*Modellvärden!F$7)+Modellvärden!F$6,"")</f>
        <v>29.651603713188223</v>
      </c>
      <c r="G222" s="10">
        <f>IFERROR((Indata!G222*Modellvärden!G$7)+Modellvärden!G$6,"")</f>
        <v>26.080599999999997</v>
      </c>
      <c r="H222" s="10">
        <f>IFERROR((Indata!H222*Modellvärden!H$7)+Modellvärden!H$6,"")</f>
        <v>34.387599999999999</v>
      </c>
      <c r="I222" s="10">
        <f>IFERROR((Indata!I222*Modellvärden!I$7)+Modellvärden!I$6,"")</f>
        <v>32.044799999999995</v>
      </c>
      <c r="J222" s="10">
        <f>IFERROR((Indata!J222*Modellvärden!J$7)+Modellvärden!J$6,"")</f>
        <v>30.915599999999998</v>
      </c>
      <c r="K222" s="10">
        <f>IFERROR((Indata!K222*Modellvärden!K$7)+Modellvärden!K$6,"")</f>
        <v>32.355999999999987</v>
      </c>
      <c r="L222" s="10">
        <f>IFERROR((Indata!L222*Modellvärden!L$7)+Modellvärden!L$6,"")</f>
        <v>26.817499999999995</v>
      </c>
      <c r="M222" t="s">
        <v>195</v>
      </c>
      <c r="N222" s="47">
        <f>IF(K222="",(B222*Modellvärden!B$11)+(C222*Modellvärden!C$11)+(D222*Modellvärden!D$11)+(E222*Modellvärden!E$11)+(F222*Modellvärden!F$11)+(G222*Modellvärden!G$11), (B222*Modellvärden!B$4)+(C222*Modellvärden!C$4)+(D222*Modellvärden!D$4)+(E222*Modellvärden!E$4)+(F222*Modellvärden!F$4)+(G222*Modellvärden!G$4)+(H222*Modellvärden!H$4)+(I222*Modellvärden!I$4)+(J222*Modellvärden!J$4)+(K222*Modellvärden!K$4)+(L222*Modellvärden!L$4))</f>
        <v>30.225143205751841</v>
      </c>
      <c r="O222" s="47">
        <f>IF(K222="",(B222*Modellvärden!B$12)+(C222*Modellvärden!C$12)+(D222*Modellvärden!D$12)+(E222*Modellvärden!E$12)+(F222*Modellvärden!F$12)+(G222*Modellvärden!G$12),(B222*Modellvärden!B$5)+(C222*Modellvärden!C$5)+(D222*Modellvärden!D$5)+(E222*Modellvärden!E$5)+(F222*Modellvärden!F$5)+(G222*Modellvärden!G$5)+(H222*Modellvärden!H$5)+(I222*Modellvärden!I$5)+(J222*Modellvärden!J$5)
+(K222*Modellvärden!K$5)+(L222*Modellvärden!L$5))</f>
        <v>30.394191890373538</v>
      </c>
      <c r="P222" s="47">
        <f>(_xlfn.XLOOKUP(M222,Regressionsresultat!$B$53:$B$61,Modellvärden!$B$21:$B$29)*Modellvärden!$B$18)</f>
        <v>33.151530705965484</v>
      </c>
      <c r="Q222" s="47">
        <f t="shared" si="3"/>
        <v>31.256955267363622</v>
      </c>
      <c r="R222" s="47"/>
    </row>
    <row r="223" spans="1:18" ht="17.25">
      <c r="A223" s="9" t="s">
        <v>277</v>
      </c>
      <c r="B223" s="10">
        <f>IFERROR((Indata!B223*Modellvärden!B$7)+Modellvärden!B$6,"")</f>
        <v>30.203000000000003</v>
      </c>
      <c r="C223" s="10">
        <f>IFERROR((Indata!C223*Modellvärden!C$7)+Modellvärden!C$6,"")</f>
        <v>31.005900199999999</v>
      </c>
      <c r="D223" s="10">
        <f>IFERROR((Indata!D223*Modellvärden!D$7)+Modellvärden!D$6,"")</f>
        <v>27.038</v>
      </c>
      <c r="E223" s="10">
        <f>IFERROR((Indata!E223*Modellvärden!E$7)+Modellvärden!E$6,"")</f>
        <v>29.269361999999997</v>
      </c>
      <c r="F223" s="10">
        <f>IFERROR((Indata!F223*Modellvärden!F$7)+Modellvärden!F$6,"")</f>
        <v>27.953831905994821</v>
      </c>
      <c r="G223" s="10">
        <f>IFERROR((Indata!G223*Modellvärden!G$7)+Modellvärden!G$6,"")</f>
        <v>37.4602</v>
      </c>
      <c r="H223" s="10" t="str">
        <f>IFERROR((Indata!H223*Modellvärden!H$7)+Modellvärden!H$6,"")</f>
        <v/>
      </c>
      <c r="I223" s="10" t="str">
        <f>IFERROR((Indata!I223*Modellvärden!I$7)+Modellvärden!I$6,"")</f>
        <v/>
      </c>
      <c r="J223" s="10" t="str">
        <f>IFERROR((Indata!J223*Modellvärden!J$7)+Modellvärden!J$6,"")</f>
        <v/>
      </c>
      <c r="K223" s="10" t="str">
        <f>IFERROR((Indata!K223*Modellvärden!K$7)+Modellvärden!K$6,"")</f>
        <v/>
      </c>
      <c r="L223" s="10" t="str">
        <f>IFERROR((Indata!L223*Modellvärden!L$7)+Modellvärden!L$6,"")</f>
        <v/>
      </c>
      <c r="M223" t="s">
        <v>104</v>
      </c>
      <c r="N223" s="47">
        <f>IF(K223="",(B223*Modellvärden!B$11)+(C223*Modellvärden!C$11)+(D223*Modellvärden!D$11)+(E223*Modellvärden!E$11)+(F223*Modellvärden!F$11)+(G223*Modellvärden!G$11), (B223*Modellvärden!B$4)+(C223*Modellvärden!C$4)+(D223*Modellvärden!D$4)+(E223*Modellvärden!E$4)+(F223*Modellvärden!F$4)+(G223*Modellvärden!G$4)+(H223*Modellvärden!H$4)+(I223*Modellvärden!I$4)+(J223*Modellvärden!J$4)+(K223*Modellvärden!K$4)+(L223*Modellvärden!L$4))</f>
        <v>30.550073508647024</v>
      </c>
      <c r="O223" s="47">
        <f>IF(K223="",(B223*Modellvärden!B$12)+(C223*Modellvärden!C$12)+(D223*Modellvärden!D$12)+(E223*Modellvärden!E$12)+(F223*Modellvärden!F$12)+(G223*Modellvärden!G$12),(B223*Modellvärden!B$5)+(C223*Modellvärden!C$5)+(D223*Modellvärden!D$5)+(E223*Modellvärden!E$5)+(F223*Modellvärden!F$5)+(G223*Modellvärden!G$5)+(H223*Modellvärden!H$5)+(I223*Modellvärden!I$5)+(J223*Modellvärden!J$5)
+(K223*Modellvärden!K$5)+(L223*Modellvärden!L$5))</f>
        <v>30.423003324794578</v>
      </c>
      <c r="P223" s="47">
        <f>(_xlfn.XLOOKUP(M223,Regressionsresultat!$B$53:$B$61,Modellvärden!$B$21:$B$29)*Modellvärden!$B$18)</f>
        <v>23.722217719568764</v>
      </c>
      <c r="Q223" s="47">
        <f t="shared" si="3"/>
        <v>28.231764851003458</v>
      </c>
      <c r="R223" s="47"/>
    </row>
    <row r="224" spans="1:18" ht="17.25">
      <c r="A224" s="9" t="s">
        <v>148</v>
      </c>
      <c r="B224" s="10">
        <f>IFERROR((Indata!B224*Modellvärden!B$7)+Modellvärden!B$6,"")</f>
        <v>31.376102000000003</v>
      </c>
      <c r="C224" s="10">
        <f>IFERROR((Indata!C224*Modellvärden!C$7)+Modellvärden!C$6,"")</f>
        <v>30.6892718</v>
      </c>
      <c r="D224" s="10">
        <f>IFERROR((Indata!D224*Modellvärden!D$7)+Modellvärden!D$6,"")</f>
        <v>27.100300000000001</v>
      </c>
      <c r="E224" s="10">
        <f>IFERROR((Indata!E224*Modellvärden!E$7)+Modellvärden!E$6,"")</f>
        <v>29.409578999999997</v>
      </c>
      <c r="F224" s="10">
        <f>IFERROR((Indata!F224*Modellvärden!F$7)+Modellvärden!F$6,"")</f>
        <v>26.812419764488574</v>
      </c>
      <c r="G224" s="10">
        <f>IFERROR((Indata!G224*Modellvärden!G$7)+Modellvärden!G$6,"")</f>
        <v>26.028399999999998</v>
      </c>
      <c r="H224" s="10">
        <f>IFERROR((Indata!H224*Modellvärden!H$7)+Modellvärden!H$6,"")</f>
        <v>24.932199999999995</v>
      </c>
      <c r="I224" s="10">
        <f>IFERROR((Indata!I224*Modellvärden!I$7)+Modellvärden!I$6,"")</f>
        <v>33.510000000000005</v>
      </c>
      <c r="J224" s="10">
        <f>IFERROR((Indata!J224*Modellvärden!J$7)+Modellvärden!J$6,"")</f>
        <v>30.2072</v>
      </c>
      <c r="K224" s="10">
        <f>IFERROR((Indata!K224*Modellvärden!K$7)+Modellvärden!K$6,"")</f>
        <v>27.077999999999996</v>
      </c>
      <c r="L224" s="10">
        <f>IFERROR((Indata!L224*Modellvärden!L$7)+Modellvärden!L$6,"")</f>
        <v>27.524300000000011</v>
      </c>
      <c r="M224" t="s">
        <v>104</v>
      </c>
      <c r="N224" s="47">
        <f>IF(K224="",(B224*Modellvärden!B$11)+(C224*Modellvärden!C$11)+(D224*Modellvärden!D$11)+(E224*Modellvärden!E$11)+(F224*Modellvärden!F$11)+(G224*Modellvärden!G$11), (B224*Modellvärden!B$4)+(C224*Modellvärden!C$4)+(D224*Modellvärden!D$4)+(E224*Modellvärden!E$4)+(F224*Modellvärden!F$4)+(G224*Modellvärden!G$4)+(H224*Modellvärden!H$4)+(I224*Modellvärden!I$4)+(J224*Modellvärden!J$4)+(K224*Modellvärden!K$4)+(L224*Modellvärden!L$4))</f>
        <v>28.679927218977141</v>
      </c>
      <c r="O224" s="47">
        <f>IF(K224="",(B224*Modellvärden!B$12)+(C224*Modellvärden!C$12)+(D224*Modellvärden!D$12)+(E224*Modellvärden!E$12)+(F224*Modellvärden!F$12)+(G224*Modellvärden!G$12),(B224*Modellvärden!B$5)+(C224*Modellvärden!C$5)+(D224*Modellvärden!D$5)+(E224*Modellvärden!E$5)+(F224*Modellvärden!F$5)+(G224*Modellvärden!G$5)+(H224*Modellvärden!H$5)+(I224*Modellvärden!I$5)+(J224*Modellvärden!J$5)
+(K224*Modellvärden!K$5)+(L224*Modellvärden!L$5))</f>
        <v>28.791724467841636</v>
      </c>
      <c r="P224" s="47">
        <f>(_xlfn.XLOOKUP(M224,Regressionsresultat!$B$53:$B$61,Modellvärden!$B$21:$B$29)*Modellvärden!$B$18)</f>
        <v>23.722217719568764</v>
      </c>
      <c r="Q224" s="47">
        <f t="shared" si="3"/>
        <v>27.064623135462512</v>
      </c>
      <c r="R224" s="47"/>
    </row>
    <row r="225" spans="1:18" ht="17.25">
      <c r="A225" s="9" t="s">
        <v>158</v>
      </c>
      <c r="B225" s="10">
        <f>IFERROR((Indata!B225*Modellvärden!B$7)+Modellvärden!B$6,"")</f>
        <v>30.970963000000005</v>
      </c>
      <c r="C225" s="10">
        <f>IFERROR((Indata!C225*Modellvärden!C$7)+Modellvärden!C$6,"")</f>
        <v>30.216149899999998</v>
      </c>
      <c r="D225" s="10">
        <f>IFERROR((Indata!D225*Modellvärden!D$7)+Modellvärden!D$6,"")</f>
        <v>27.022600000000001</v>
      </c>
      <c r="E225" s="10">
        <f>IFERROR((Indata!E225*Modellvärden!E$7)+Modellvärden!E$6,"")</f>
        <v>29.280218999999999</v>
      </c>
      <c r="F225" s="10">
        <f>IFERROR((Indata!F225*Modellvärden!F$7)+Modellvärden!F$6,"")</f>
        <v>33.930917815389989</v>
      </c>
      <c r="G225" s="10">
        <f>IFERROR((Indata!G225*Modellvärden!G$7)+Modellvärden!G$6,"")</f>
        <v>26.7592</v>
      </c>
      <c r="H225" s="10">
        <f>IFERROR((Indata!H225*Modellvärden!H$7)+Modellvärden!H$6,"")</f>
        <v>26.0032</v>
      </c>
      <c r="I225" s="10">
        <f>IFERROR((Indata!I225*Modellvärden!I$7)+Modellvärden!I$6,"")</f>
        <v>36.373800000000003</v>
      </c>
      <c r="J225" s="10">
        <f>IFERROR((Indata!J225*Modellvärden!J$7)+Modellvärden!J$6,"")</f>
        <v>29.112400000000001</v>
      </c>
      <c r="K225" s="10">
        <f>IFERROR((Indata!K225*Modellvärden!K$7)+Modellvärden!K$6,"")</f>
        <v>26.583999999999996</v>
      </c>
      <c r="L225" s="10">
        <f>IFERROR((Indata!L225*Modellvärden!L$7)+Modellvärden!L$6,"")</f>
        <v>37.242800000000017</v>
      </c>
      <c r="M225" t="s">
        <v>155</v>
      </c>
      <c r="N225" s="47">
        <f>IF(K225="",(B225*Modellvärden!B$11)+(C225*Modellvärden!C$11)+(D225*Modellvärden!D$11)+(E225*Modellvärden!E$11)+(F225*Modellvärden!F$11)+(G225*Modellvärden!G$11), (B225*Modellvärden!B$4)+(C225*Modellvärden!C$4)+(D225*Modellvärden!D$4)+(E225*Modellvärden!E$4)+(F225*Modellvärden!F$4)+(G225*Modellvärden!G$4)+(H225*Modellvärden!H$4)+(I225*Modellvärden!I$4)+(J225*Modellvärden!J$4)+(K225*Modellvärden!K$4)+(L225*Modellvärden!L$4))</f>
        <v>30.337432537795539</v>
      </c>
      <c r="O225" s="47">
        <f>IF(K225="",(B225*Modellvärden!B$12)+(C225*Modellvärden!C$12)+(D225*Modellvärden!D$12)+(E225*Modellvärden!E$12)+(F225*Modellvärden!F$12)+(G225*Modellvärden!G$12),(B225*Modellvärden!B$5)+(C225*Modellvärden!C$5)+(D225*Modellvärden!D$5)+(E225*Modellvärden!E$5)+(F225*Modellvärden!F$5)+(G225*Modellvärden!G$5)+(H225*Modellvärden!H$5)+(I225*Modellvärden!I$5)+(J225*Modellvärden!J$5)
+(K225*Modellvärden!K$5)+(L225*Modellvärden!L$5))</f>
        <v>30.39367839178286</v>
      </c>
      <c r="P225" s="47">
        <f>(_xlfn.XLOOKUP(M225,Regressionsresultat!$B$53:$B$61,Modellvärden!$B$21:$B$29)*Modellvärden!$B$18)</f>
        <v>32.997385452191033</v>
      </c>
      <c r="Q225" s="47">
        <f t="shared" si="3"/>
        <v>31.242832127256477</v>
      </c>
      <c r="R225" s="47"/>
    </row>
    <row r="226" spans="1:18" ht="17.25">
      <c r="A226" s="9" t="s">
        <v>207</v>
      </c>
      <c r="B226" s="10">
        <f>IFERROR((Indata!B226*Modellvärden!B$7)+Modellvärden!B$6,"")</f>
        <v>32.330607500000006</v>
      </c>
      <c r="C226" s="10">
        <f>IFERROR((Indata!C226*Modellvärden!C$7)+Modellvärden!C$6,"")</f>
        <v>30.561042499999999</v>
      </c>
      <c r="D226" s="10">
        <f>IFERROR((Indata!D226*Modellvärden!D$7)+Modellvärden!D$6,"")</f>
        <v>27.622500000000002</v>
      </c>
      <c r="E226" s="10">
        <f>IFERROR((Indata!E226*Modellvärden!E$7)+Modellvärden!E$6,"")</f>
        <v>29.193131999999999</v>
      </c>
      <c r="F226" s="10">
        <f>IFERROR((Indata!F226*Modellvärden!F$7)+Modellvärden!F$6,"")</f>
        <v>25.616392405063291</v>
      </c>
      <c r="G226" s="10">
        <f>IFERROR((Indata!G226*Modellvärden!G$7)+Modellvärden!G$6,"")</f>
        <v>26.967999999999996</v>
      </c>
      <c r="H226" s="10">
        <f>IFERROR((Indata!H226*Modellvärden!H$7)+Modellvärden!H$6,"")</f>
        <v>25.024000000000001</v>
      </c>
      <c r="I226" s="10">
        <f>IFERROR((Indata!I226*Modellvärden!I$7)+Modellvärden!I$6,"")</f>
        <v>20.489699999999999</v>
      </c>
      <c r="J226" s="10">
        <f>IFERROR((Indata!J226*Modellvärden!J$7)+Modellvärden!J$6,"")</f>
        <v>22.318199999999997</v>
      </c>
      <c r="K226" s="10">
        <f>IFERROR((Indata!K226*Modellvärden!K$7)+Modellvärden!K$6,"")</f>
        <v>22.631999999999991</v>
      </c>
      <c r="L226" s="10">
        <f>IFERROR((Indata!L226*Modellvärden!L$7)+Modellvärden!L$6,"")</f>
        <v>23.813600000000008</v>
      </c>
      <c r="M226" t="s">
        <v>195</v>
      </c>
      <c r="N226" s="47">
        <f>IF(K226="",(B226*Modellvärden!B$11)+(C226*Modellvärden!C$11)+(D226*Modellvärden!D$11)+(E226*Modellvärden!E$11)+(F226*Modellvärden!F$11)+(G226*Modellvärden!G$11), (B226*Modellvärden!B$4)+(C226*Modellvärden!C$4)+(D226*Modellvärden!D$4)+(E226*Modellvärden!E$4)+(F226*Modellvärden!F$4)+(G226*Modellvärden!G$4)+(H226*Modellvärden!H$4)+(I226*Modellvärden!I$4)+(J226*Modellvärden!J$4)+(K226*Modellvärden!K$4)+(L226*Modellvärden!L$4))</f>
        <v>25.844473576259801</v>
      </c>
      <c r="O226" s="47">
        <f>IF(K226="",(B226*Modellvärden!B$12)+(C226*Modellvärden!C$12)+(D226*Modellvärden!D$12)+(E226*Modellvärden!E$12)+(F226*Modellvärden!F$12)+(G226*Modellvärden!G$12),(B226*Modellvärden!B$5)+(C226*Modellvärden!C$5)+(D226*Modellvärden!D$5)+(E226*Modellvärden!E$5)+(F226*Modellvärden!F$5)+(G226*Modellvärden!G$5)+(H226*Modellvärden!H$5)+(I226*Modellvärden!I$5)+(J226*Modellvärden!J$5)
+(K226*Modellvärden!K$5)+(L226*Modellvärden!L$5))</f>
        <v>25.710852879606708</v>
      </c>
      <c r="P226" s="47">
        <f>(_xlfn.XLOOKUP(M226,Regressionsresultat!$B$53:$B$61,Modellvärden!$B$21:$B$29)*Modellvärden!$B$18)</f>
        <v>33.151530705965484</v>
      </c>
      <c r="Q226" s="47">
        <f t="shared" si="3"/>
        <v>28.235619053943996</v>
      </c>
      <c r="R226" s="47"/>
    </row>
    <row r="227" spans="1:18" ht="17.25">
      <c r="A227" s="9" t="s">
        <v>206</v>
      </c>
      <c r="B227" s="10">
        <f>IFERROR((Indata!B227*Modellvärden!B$7)+Modellvärden!B$6,"")</f>
        <v>31.976169000000002</v>
      </c>
      <c r="C227" s="10">
        <f>IFERROR((Indata!C227*Modellvärden!C$7)+Modellvärden!C$6,"")</f>
        <v>30.347500399999998</v>
      </c>
      <c r="D227" s="10">
        <f>IFERROR((Indata!D227*Modellvärden!D$7)+Modellvärden!D$6,"")</f>
        <v>27.182200000000002</v>
      </c>
      <c r="E227" s="10">
        <f>IFERROR((Indata!E227*Modellvärden!E$7)+Modellvärden!E$6,"")</f>
        <v>29.328266999999997</v>
      </c>
      <c r="F227" s="10">
        <f>IFERROR((Indata!F227*Modellvärden!F$7)+Modellvärden!F$6,"")</f>
        <v>29.669582548650347</v>
      </c>
      <c r="G227" s="10">
        <f>IFERROR((Indata!G227*Modellvärden!G$7)+Modellvärden!G$6,"")</f>
        <v>32.3446</v>
      </c>
      <c r="H227" s="10">
        <f>IFERROR((Indata!H227*Modellvärden!H$7)+Modellvärden!H$6,"")</f>
        <v>38.212599999999995</v>
      </c>
      <c r="I227" s="10">
        <f>IFERROR((Indata!I227*Modellvärden!I$7)+Modellvärden!I$6,"")</f>
        <v>28.548300000000001</v>
      </c>
      <c r="J227" s="10">
        <f>IFERROR((Indata!J227*Modellvärden!J$7)+Modellvärden!J$6,"")</f>
        <v>23.928199999999997</v>
      </c>
      <c r="K227" s="10">
        <f>IFERROR((Indata!K227*Modellvärden!K$7)+Modellvärden!K$6,"")</f>
        <v>39.635999999999996</v>
      </c>
      <c r="L227" s="10">
        <f>IFERROR((Indata!L227*Modellvärden!L$7)+Modellvärden!L$6,"")</f>
        <v>37.33114999999998</v>
      </c>
      <c r="M227" t="s">
        <v>195</v>
      </c>
      <c r="N227" s="47">
        <f>IF(K227="",(B227*Modellvärden!B$11)+(C227*Modellvärden!C$11)+(D227*Modellvärden!D$11)+(E227*Modellvärden!E$11)+(F227*Modellvärden!F$11)+(G227*Modellvärden!G$11), (B227*Modellvärden!B$4)+(C227*Modellvärden!C$4)+(D227*Modellvärden!D$4)+(E227*Modellvärden!E$4)+(F227*Modellvärden!F$4)+(G227*Modellvärden!G$4)+(H227*Modellvärden!H$4)+(I227*Modellvärden!I$4)+(J227*Modellvärden!J$4)+(K227*Modellvärden!K$4)+(L227*Modellvärden!L$4))</f>
        <v>31.823226737531009</v>
      </c>
      <c r="O227" s="47">
        <f>IF(K227="",(B227*Modellvärden!B$12)+(C227*Modellvärden!C$12)+(D227*Modellvärden!D$12)+(E227*Modellvärden!E$12)+(F227*Modellvärden!F$12)+(G227*Modellvärden!G$12),(B227*Modellvärden!B$5)+(C227*Modellvärden!C$5)+(D227*Modellvärden!D$5)+(E227*Modellvärden!E$5)+(F227*Modellvärden!F$5)+(G227*Modellvärden!G$5)+(H227*Modellvärden!H$5)+(I227*Modellvärden!I$5)+(J227*Modellvärden!J$5)
+(K227*Modellvärden!K$5)+(L227*Modellvärden!L$5))</f>
        <v>31.900483721606747</v>
      </c>
      <c r="P227" s="47">
        <f>(_xlfn.XLOOKUP(M227,Regressionsresultat!$B$53:$B$61,Modellvärden!$B$21:$B$29)*Modellvärden!$B$18)</f>
        <v>33.151530705965484</v>
      </c>
      <c r="Q227" s="47">
        <f t="shared" si="3"/>
        <v>32.291747055034413</v>
      </c>
      <c r="R227" s="47"/>
    </row>
    <row r="228" spans="1:18" ht="17.25">
      <c r="A228" s="9" t="s">
        <v>324</v>
      </c>
      <c r="B228" s="10">
        <f>IFERROR((Indata!B228*Modellvärden!B$7)+Modellvärden!B$6,"")</f>
        <v>26.138497000000005</v>
      </c>
      <c r="C228" s="10">
        <f>IFERROR((Indata!C228*Modellvärden!C$7)+Modellvärden!C$6,"")</f>
        <v>30.139333699999998</v>
      </c>
      <c r="D228" s="10">
        <f>IFERROR((Indata!D228*Modellvärden!D$7)+Modellvärden!D$6,"")</f>
        <v>26.959600000000002</v>
      </c>
      <c r="E228" s="10">
        <f>IFERROR((Indata!E228*Modellvärden!E$7)+Modellvärden!E$6,"")</f>
        <v>29.089874999999999</v>
      </c>
      <c r="F228" s="10">
        <f>IFERROR((Indata!F228*Modellvärden!F$7)+Modellvärden!F$6,"")</f>
        <v>33.908586676481413</v>
      </c>
      <c r="G228" s="10">
        <f>IFERROR((Indata!G228*Modellvärden!G$7)+Modellvärden!G$6,"")</f>
        <v>25.610799999999998</v>
      </c>
      <c r="H228" s="10" t="str">
        <f>IFERROR((Indata!H228*Modellvärden!H$7)+Modellvärden!H$6,"")</f>
        <v/>
      </c>
      <c r="I228" s="10" t="str">
        <f>IFERROR((Indata!I228*Modellvärden!I$7)+Modellvärden!I$6,"")</f>
        <v/>
      </c>
      <c r="J228" s="10" t="str">
        <f>IFERROR((Indata!J228*Modellvärden!J$7)+Modellvärden!J$6,"")</f>
        <v/>
      </c>
      <c r="K228" s="10" t="str">
        <f>IFERROR((Indata!K228*Modellvärden!K$7)+Modellvärden!K$6,"")</f>
        <v/>
      </c>
      <c r="L228" s="10" t="str">
        <f>IFERROR((Indata!L228*Modellvärden!L$7)+Modellvärden!L$6,"")</f>
        <v/>
      </c>
      <c r="M228" t="s">
        <v>229</v>
      </c>
      <c r="N228" s="47">
        <f>IF(K228="",(B228*Modellvärden!B$11)+(C228*Modellvärden!C$11)+(D228*Modellvärden!D$11)+(E228*Modellvärden!E$11)+(F228*Modellvärden!F$11)+(G228*Modellvärden!G$11), (B228*Modellvärden!B$4)+(C228*Modellvärden!C$4)+(D228*Modellvärden!D$4)+(E228*Modellvärden!E$4)+(F228*Modellvärden!F$4)+(G228*Modellvärden!G$4)+(H228*Modellvärden!H$4)+(I228*Modellvärden!I$4)+(J228*Modellvärden!J$4)+(K228*Modellvärden!K$4)+(L228*Modellvärden!L$4))</f>
        <v>28.793698361879585</v>
      </c>
      <c r="O228" s="47">
        <f>IF(K228="",(B228*Modellvärden!B$12)+(C228*Modellvärden!C$12)+(D228*Modellvärden!D$12)+(E228*Modellvärden!E$12)+(F228*Modellvärden!F$12)+(G228*Modellvärden!G$12),(B228*Modellvärden!B$5)+(C228*Modellvärden!C$5)+(D228*Modellvärden!D$5)+(E228*Modellvärden!E$5)+(F228*Modellvärden!F$5)+(G228*Modellvärden!G$5)+(H228*Modellvärden!H$5)+(I228*Modellvärden!I$5)+(J228*Modellvärden!J$5)
+(K228*Modellvärden!K$5)+(L228*Modellvärden!L$5))</f>
        <v>29.055924187622335</v>
      </c>
      <c r="P228" s="47">
        <f>(_xlfn.XLOOKUP(M228,Regressionsresultat!$B$53:$B$61,Modellvärden!$B$21:$B$29)*Modellvärden!$B$18)</f>
        <v>20.165998647610348</v>
      </c>
      <c r="Q228" s="47">
        <f t="shared" si="3"/>
        <v>26.005207065704088</v>
      </c>
      <c r="R228" s="47"/>
    </row>
    <row r="229" spans="1:18" ht="17.25">
      <c r="A229" s="9" t="s">
        <v>118</v>
      </c>
      <c r="B229" s="10">
        <f>IFERROR((Indata!B229*Modellvärden!B$7)+Modellvärden!B$6,"")</f>
        <v>31.863902500000002</v>
      </c>
      <c r="C229" s="10">
        <f>IFERROR((Indata!C229*Modellvärden!C$7)+Modellvärden!C$6,"")</f>
        <v>29.760541399999997</v>
      </c>
      <c r="D229" s="10">
        <f>IFERROR((Indata!D229*Modellvärden!D$7)+Modellvärden!D$6,"")</f>
        <v>27.046400000000002</v>
      </c>
      <c r="E229" s="10">
        <f>IFERROR((Indata!E229*Modellvärden!E$7)+Modellvärden!E$6,"")</f>
        <v>28.987541999999998</v>
      </c>
      <c r="F229" s="10">
        <f>IFERROR((Indata!F229*Modellvärden!F$7)+Modellvärden!F$6,"")</f>
        <v>27.87556669705257</v>
      </c>
      <c r="G229" s="10">
        <f>IFERROR((Indata!G229*Modellvärden!G$7)+Modellvärden!G$6,"")</f>
        <v>33.284199999999998</v>
      </c>
      <c r="H229" s="10">
        <f>IFERROR((Indata!H229*Modellvärden!H$7)+Modellvärden!H$6,"")</f>
        <v>22.025199999999998</v>
      </c>
      <c r="I229" s="10">
        <f>IFERROR((Indata!I229*Modellvärden!I$7)+Modellvärden!I$6,"")</f>
        <v>26.85</v>
      </c>
      <c r="J229" s="10">
        <f>IFERROR((Indata!J229*Modellvärden!J$7)+Modellvärden!J$6,"")</f>
        <v>27.727800000000002</v>
      </c>
      <c r="K229" s="10">
        <f>IFERROR((Indata!K229*Modellvärden!K$7)+Modellvärden!K$6,"")</f>
        <v>24.503999999999991</v>
      </c>
      <c r="L229" s="10">
        <f>IFERROR((Indata!L229*Modellvärden!L$7)+Modellvärden!L$6,"")</f>
        <v>27.435949999999991</v>
      </c>
      <c r="M229" t="s">
        <v>104</v>
      </c>
      <c r="N229" s="47">
        <f>IF(K229="",(B229*Modellvärden!B$11)+(C229*Modellvärden!C$11)+(D229*Modellvärden!D$11)+(E229*Modellvärden!E$11)+(F229*Modellvärden!F$11)+(G229*Modellvärden!G$11), (B229*Modellvärden!B$4)+(C229*Modellvärden!C$4)+(D229*Modellvärden!D$4)+(E229*Modellvärden!E$4)+(F229*Modellvärden!F$4)+(G229*Modellvärden!G$4)+(H229*Modellvärden!H$4)+(I229*Modellvärden!I$4)+(J229*Modellvärden!J$4)+(K229*Modellvärden!K$4)+(L229*Modellvärden!L$4))</f>
        <v>27.702793951205482</v>
      </c>
      <c r="O229" s="47">
        <f>IF(K229="",(B229*Modellvärden!B$12)+(C229*Modellvärden!C$12)+(D229*Modellvärden!D$12)+(E229*Modellvärden!E$12)+(F229*Modellvärden!F$12)+(G229*Modellvärden!G$12),(B229*Modellvärden!B$5)+(C229*Modellvärden!C$5)+(D229*Modellvärden!D$5)+(E229*Modellvärden!E$5)+(F229*Modellvärden!F$5)+(G229*Modellvärden!G$5)+(H229*Modellvärden!H$5)+(I229*Modellvärden!I$5)+(J229*Modellvärden!J$5)
+(K229*Modellvärden!K$5)+(L229*Modellvärden!L$5))</f>
        <v>27.430208669583994</v>
      </c>
      <c r="P229" s="47">
        <f>(_xlfn.XLOOKUP(M229,Regressionsresultat!$B$53:$B$61,Modellvärden!$B$21:$B$29)*Modellvärden!$B$18)</f>
        <v>23.722217719568764</v>
      </c>
      <c r="Q229" s="47">
        <f t="shared" si="3"/>
        <v>26.285073446786082</v>
      </c>
      <c r="R229" s="47"/>
    </row>
    <row r="230" spans="1:18" ht="17.25">
      <c r="A230" s="9" t="s">
        <v>294</v>
      </c>
      <c r="B230" s="10">
        <f>IFERROR((Indata!B230*Modellvärden!B$7)+Modellvärden!B$6,"")</f>
        <v>31.441171000000004</v>
      </c>
      <c r="C230" s="10">
        <f>IFERROR((Indata!C230*Modellvärden!C$7)+Modellvärden!C$6,"")</f>
        <v>30.185198</v>
      </c>
      <c r="D230" s="10">
        <f>IFERROR((Indata!D230*Modellvärden!D$7)+Modellvärden!D$6,"")</f>
        <v>27.052700000000002</v>
      </c>
      <c r="E230" s="10">
        <f>IFERROR((Indata!E230*Modellvärden!E$7)+Modellvärden!E$6,"")</f>
        <v>29.308401</v>
      </c>
      <c r="F230" s="10">
        <f>IFERROR((Indata!F230*Modellvärden!F$7)+Modellvärden!F$6,"")</f>
        <v>32.821814402128723</v>
      </c>
      <c r="G230" s="10">
        <f>IFERROR((Indata!G230*Modellvärden!G$7)+Modellvärden!G$6,"")</f>
        <v>33.493000000000002</v>
      </c>
      <c r="H230" s="10" t="str">
        <f>IFERROR((Indata!H230*Modellvärden!H$7)+Modellvärden!H$6,"")</f>
        <v/>
      </c>
      <c r="I230" s="10" t="str">
        <f>IFERROR((Indata!I230*Modellvärden!I$7)+Modellvärden!I$6,"")</f>
        <v/>
      </c>
      <c r="J230" s="10" t="str">
        <f>IFERROR((Indata!J230*Modellvärden!J$7)+Modellvärden!J$6,"")</f>
        <v/>
      </c>
      <c r="K230" s="10" t="str">
        <f>IFERROR((Indata!K230*Modellvärden!K$7)+Modellvärden!K$6,"")</f>
        <v/>
      </c>
      <c r="L230" s="10" t="str">
        <f>IFERROR((Indata!L230*Modellvärden!L$7)+Modellvärden!L$6,"")</f>
        <v/>
      </c>
      <c r="M230" t="s">
        <v>155</v>
      </c>
      <c r="N230" s="47">
        <f>IF(K230="",(B230*Modellvärden!B$11)+(C230*Modellvärden!C$11)+(D230*Modellvärden!D$11)+(E230*Modellvärden!E$11)+(F230*Modellvärden!F$11)+(G230*Modellvärden!G$11), (B230*Modellvärden!B$4)+(C230*Modellvärden!C$4)+(D230*Modellvärden!D$4)+(E230*Modellvärden!E$4)+(F230*Modellvärden!F$4)+(G230*Modellvärden!G$4)+(H230*Modellvärden!H$4)+(I230*Modellvärden!I$4)+(J230*Modellvärden!J$4)+(K230*Modellvärden!K$4)+(L230*Modellvärden!L$4))</f>
        <v>30.632660955752357</v>
      </c>
      <c r="O230" s="47">
        <f>IF(K230="",(B230*Modellvärden!B$12)+(C230*Modellvärden!C$12)+(D230*Modellvärden!D$12)+(E230*Modellvärden!E$12)+(F230*Modellvärden!F$12)+(G230*Modellvärden!G$12),(B230*Modellvärden!B$5)+(C230*Modellvärden!C$5)+(D230*Modellvärden!D$5)+(E230*Modellvärden!E$5)+(F230*Modellvärden!F$5)+(G230*Modellvärden!G$5)+(H230*Modellvärden!H$5)+(I230*Modellvärden!I$5)+(J230*Modellvärden!J$5)
+(K230*Modellvärden!K$5)+(L230*Modellvärden!L$5))</f>
        <v>30.369087131171622</v>
      </c>
      <c r="P230" s="47">
        <f>(_xlfn.XLOOKUP(M230,Regressionsresultat!$B$53:$B$61,Modellvärden!$B$21:$B$29)*Modellvärden!$B$18)</f>
        <v>32.997385452191033</v>
      </c>
      <c r="Q230" s="47">
        <f t="shared" si="3"/>
        <v>31.333044513038335</v>
      </c>
      <c r="R230" s="47"/>
    </row>
    <row r="231" spans="1:18" ht="17.25">
      <c r="A231" s="9" t="s">
        <v>231</v>
      </c>
      <c r="B231" s="10">
        <f>IFERROR((Indata!B231*Modellvärden!B$7)+Modellvärden!B$6,"")</f>
        <v>31.966016500000002</v>
      </c>
      <c r="C231" s="10">
        <f>IFERROR((Indata!C231*Modellvärden!C$7)+Modellvärden!C$6,"")</f>
        <v>30.780306799999998</v>
      </c>
      <c r="D231" s="10">
        <f>IFERROR((Indata!D231*Modellvärden!D$7)+Modellvärden!D$6,"")</f>
        <v>27.2683</v>
      </c>
      <c r="E231" s="10">
        <f>IFERROR((Indata!E231*Modellvärden!E$7)+Modellvärden!E$6,"")</f>
        <v>29.307938999999998</v>
      </c>
      <c r="F231" s="10">
        <f>IFERROR((Indata!F231*Modellvärden!F$7)+Modellvärden!F$6,"")</f>
        <v>32.996144287193651</v>
      </c>
      <c r="G231" s="10">
        <f>IFERROR((Indata!G231*Modellvärden!G$7)+Modellvärden!G$6,"")</f>
        <v>29.369199999999999</v>
      </c>
      <c r="H231" s="10">
        <f>IFERROR((Indata!H231*Modellvärden!H$7)+Modellvärden!H$6,"")</f>
        <v>26.431600000000003</v>
      </c>
      <c r="I231" s="10">
        <f>IFERROR((Indata!I231*Modellvärden!I$7)+Modellvärden!I$6,"")</f>
        <v>30.646200000000004</v>
      </c>
      <c r="J231" s="10">
        <f>IFERROR((Indata!J231*Modellvärden!J$7)+Modellvärden!J$6,"")</f>
        <v>29.692</v>
      </c>
      <c r="K231" s="10">
        <f>IFERROR((Indata!K231*Modellvärden!K$7)+Modellvärden!K$6,"")</f>
        <v>35.579999999999991</v>
      </c>
      <c r="L231" s="10">
        <f>IFERROR((Indata!L231*Modellvärden!L$7)+Modellvärden!L$6,"")</f>
        <v>29.821400000000011</v>
      </c>
      <c r="M231" t="s">
        <v>229</v>
      </c>
      <c r="N231" s="47">
        <f>IF(K231="",(B231*Modellvärden!B$11)+(C231*Modellvärden!C$11)+(D231*Modellvärden!D$11)+(E231*Modellvärden!E$11)+(F231*Modellvärden!F$11)+(G231*Modellvärden!G$11), (B231*Modellvärden!B$4)+(C231*Modellvärden!C$4)+(D231*Modellvärden!D$4)+(E231*Modellvärden!E$4)+(F231*Modellvärden!F$4)+(G231*Modellvärden!G$4)+(H231*Modellvärden!H$4)+(I231*Modellvärden!I$4)+(J231*Modellvärden!J$4)+(K231*Modellvärden!K$4)+(L231*Modellvärden!L$4))</f>
        <v>30.297344252662203</v>
      </c>
      <c r="O231" s="47">
        <f>IF(K231="",(B231*Modellvärden!B$12)+(C231*Modellvärden!C$12)+(D231*Modellvärden!D$12)+(E231*Modellvärden!E$12)+(F231*Modellvärden!F$12)+(G231*Modellvärden!G$12),(B231*Modellvärden!B$5)+(C231*Modellvärden!C$5)+(D231*Modellvärden!D$5)+(E231*Modellvärden!E$5)+(F231*Modellvärden!F$5)+(G231*Modellvärden!G$5)+(H231*Modellvärden!H$5)+(I231*Modellvärden!I$5)+(J231*Modellvärden!J$5)
+(K231*Modellvärden!K$5)+(L231*Modellvärden!L$5))</f>
        <v>30.194819118502981</v>
      </c>
      <c r="P231" s="47">
        <f>(_xlfn.XLOOKUP(M231,Regressionsresultat!$B$53:$B$61,Modellvärden!$B$21:$B$29)*Modellvärden!$B$18)</f>
        <v>20.165998647610348</v>
      </c>
      <c r="Q231" s="47">
        <f t="shared" si="3"/>
        <v>26.886054006258508</v>
      </c>
      <c r="R231" s="47"/>
    </row>
    <row r="232" spans="1:18" ht="17.25">
      <c r="A232" s="9" t="s">
        <v>57</v>
      </c>
      <c r="B232" s="10">
        <f>IFERROR((Indata!B232*Modellvärden!B$7)+Modellvärden!B$6,"")</f>
        <v>32.063000000000002</v>
      </c>
      <c r="C232" s="10">
        <f>IFERROR((Indata!C232*Modellvärden!C$7)+Modellvärden!C$6,"")</f>
        <v>33.194468299999997</v>
      </c>
      <c r="D232" s="10">
        <f>IFERROR((Indata!D232*Modellvärden!D$7)+Modellvärden!D$6,"")</f>
        <v>27.892000000000003</v>
      </c>
      <c r="E232" s="10">
        <f>IFERROR((Indata!E232*Modellvärden!E$7)+Modellvärden!E$6,"")</f>
        <v>29.718888</v>
      </c>
      <c r="F232" s="10">
        <f>IFERROR((Indata!F232*Modellvärden!F$7)+Modellvärden!F$6,"")</f>
        <v>25.81649031124266</v>
      </c>
      <c r="G232" s="10">
        <f>IFERROR((Indata!G232*Modellvärden!G$7)+Modellvärden!G$6,"")</f>
        <v>35.841999999999999</v>
      </c>
      <c r="H232" s="10">
        <f>IFERROR((Indata!H232*Modellvärden!H$7)+Modellvärden!H$6,"")</f>
        <v>37.202800000000003</v>
      </c>
      <c r="I232" s="10">
        <f>IFERROR((Indata!I232*Modellvärden!I$7)+Modellvärden!I$6,"")</f>
        <v>34.608900000000006</v>
      </c>
      <c r="J232" s="10">
        <f>IFERROR((Indata!J232*Modellvärden!J$7)+Modellvärden!J$6,"")</f>
        <v>33.073</v>
      </c>
      <c r="K232" s="10">
        <f>IFERROR((Indata!K232*Modellvärden!K$7)+Modellvärden!K$6,"")</f>
        <v>33.499999999999993</v>
      </c>
      <c r="L232" s="10">
        <f>IFERROR((Indata!L232*Modellvärden!L$7)+Modellvärden!L$6,"")</f>
        <v>32.383550000000014</v>
      </c>
      <c r="M232" t="s">
        <v>26</v>
      </c>
      <c r="N232" s="47">
        <f>IF(K232="",(B232*Modellvärden!B$11)+(C232*Modellvärden!C$11)+(D232*Modellvärden!D$11)+(E232*Modellvärden!E$11)+(F232*Modellvärden!F$11)+(G232*Modellvärden!G$11), (B232*Modellvärden!B$4)+(C232*Modellvärden!C$4)+(D232*Modellvärden!D$4)+(E232*Modellvärden!E$4)+(F232*Modellvärden!F$4)+(G232*Modellvärden!G$4)+(H232*Modellvärden!H$4)+(I232*Modellvärden!I$4)+(J232*Modellvärden!J$4)+(K232*Modellvärden!K$4)+(L232*Modellvärden!L$4))</f>
        <v>32.594955940600428</v>
      </c>
      <c r="O232" s="47">
        <f>IF(K232="",(B232*Modellvärden!B$12)+(C232*Modellvärden!C$12)+(D232*Modellvärden!D$12)+(E232*Modellvärden!E$12)+(F232*Modellvärden!F$12)+(G232*Modellvärden!G$12),(B232*Modellvärden!B$5)+(C232*Modellvärden!C$5)+(D232*Modellvärden!D$5)+(E232*Modellvärden!E$5)+(F232*Modellvärden!F$5)+(G232*Modellvärden!G$5)+(H232*Modellvärden!H$5)+(I232*Modellvärden!I$5)+(J232*Modellvärden!J$5)
+(K232*Modellvärden!K$5)+(L232*Modellvärden!L$5))</f>
        <v>32.824196682520366</v>
      </c>
      <c r="P232" s="47">
        <f>(_xlfn.XLOOKUP(M232,Regressionsresultat!$B$53:$B$61,Modellvärden!$B$21:$B$29)*Modellvärden!$B$18)</f>
        <v>29.352675018140246</v>
      </c>
      <c r="Q232" s="47">
        <f t="shared" si="3"/>
        <v>31.59060921375368</v>
      </c>
      <c r="R232" s="47"/>
    </row>
    <row r="233" spans="1:18" ht="17.25">
      <c r="A233" s="9" t="s">
        <v>274</v>
      </c>
      <c r="B233" s="10">
        <f>IFERROR((Indata!B233*Modellvärden!B$7)+Modellvärden!B$6,"")</f>
        <v>31.955073500000005</v>
      </c>
      <c r="C233" s="10">
        <f>IFERROR((Indata!C233*Modellvärden!C$7)+Modellvärden!C$6,"")</f>
        <v>34.2890558</v>
      </c>
      <c r="D233" s="10">
        <f>IFERROR((Indata!D233*Modellvärden!D$7)+Modellvärden!D$6,"")</f>
        <v>27.950800000000001</v>
      </c>
      <c r="E233" s="10">
        <f>IFERROR((Indata!E233*Modellvärden!E$7)+Modellvärden!E$6,"")</f>
        <v>31.464323999999998</v>
      </c>
      <c r="F233" s="10">
        <f>IFERROR((Indata!F233*Modellvärden!F$7)+Modellvärden!F$6,"")</f>
        <v>34.089942045783829</v>
      </c>
      <c r="G233" s="10">
        <f>IFERROR((Indata!G233*Modellvärden!G$7)+Modellvärden!G$6,"")</f>
        <v>35.946399999999997</v>
      </c>
      <c r="H233" s="10" t="str">
        <f>IFERROR((Indata!H233*Modellvärden!H$7)+Modellvärden!H$6,"")</f>
        <v/>
      </c>
      <c r="I233" s="10" t="str">
        <f>IFERROR((Indata!I233*Modellvärden!I$7)+Modellvärden!I$6,"")</f>
        <v/>
      </c>
      <c r="J233" s="10" t="str">
        <f>IFERROR((Indata!J233*Modellvärden!J$7)+Modellvärden!J$6,"")</f>
        <v/>
      </c>
      <c r="K233" s="10" t="str">
        <f>IFERROR((Indata!K233*Modellvärden!K$7)+Modellvärden!K$6,"")</f>
        <v/>
      </c>
      <c r="L233" s="10" t="str">
        <f>IFERROR((Indata!L233*Modellvärden!L$7)+Modellvärden!L$6,"")</f>
        <v/>
      </c>
      <c r="M233" t="s">
        <v>70</v>
      </c>
      <c r="N233" s="47">
        <f>IF(K233="",(B233*Modellvärden!B$11)+(C233*Modellvärden!C$11)+(D233*Modellvärden!D$11)+(E233*Modellvärden!E$11)+(F233*Modellvärden!F$11)+(G233*Modellvärden!G$11), (B233*Modellvärden!B$4)+(C233*Modellvärden!C$4)+(D233*Modellvärden!D$4)+(E233*Modellvärden!E$4)+(F233*Modellvärden!F$4)+(G233*Modellvärden!G$4)+(H233*Modellvärden!H$4)+(I233*Modellvärden!I$4)+(J233*Modellvärden!J$4)+(K233*Modellvärden!K$4)+(L233*Modellvärden!L$4))</f>
        <v>32.753862673285013</v>
      </c>
      <c r="O233" s="47">
        <f>IF(K233="",(B233*Modellvärden!B$12)+(C233*Modellvärden!C$12)+(D233*Modellvärden!D$12)+(E233*Modellvärden!E$12)+(F233*Modellvärden!F$12)+(G233*Modellvärden!G$12),(B233*Modellvärden!B$5)+(C233*Modellvärden!C$5)+(D233*Modellvärden!D$5)+(E233*Modellvärden!E$5)+(F233*Modellvärden!F$5)+(G233*Modellvärden!G$5)+(H233*Modellvärden!H$5)+(I233*Modellvärden!I$5)+(J233*Modellvärden!J$5)
+(K233*Modellvärden!K$5)+(L233*Modellvärden!L$5))</f>
        <v>32.795335205733863</v>
      </c>
      <c r="P233" s="47">
        <f>(_xlfn.XLOOKUP(M233,Regressionsresultat!$B$53:$B$61,Modellvärden!$B$21:$B$29)*Modellvärden!$B$18)</f>
        <v>42.153642699832005</v>
      </c>
      <c r="Q233" s="47">
        <f t="shared" si="3"/>
        <v>35.900946859616958</v>
      </c>
      <c r="R233" s="47"/>
    </row>
    <row r="234" spans="1:18" ht="17.25">
      <c r="A234" s="9" t="s">
        <v>110</v>
      </c>
      <c r="B234" s="10">
        <f>IFERROR((Indata!B234*Modellvärden!B$7)+Modellvärden!B$6,"")</f>
        <v>32.265802000000001</v>
      </c>
      <c r="C234" s="10">
        <f>IFERROR((Indata!C234*Modellvärden!C$7)+Modellvärden!C$6,"")</f>
        <v>30.429691999999999</v>
      </c>
      <c r="D234" s="10">
        <f>IFERROR((Indata!D234*Modellvärden!D$7)+Modellvärden!D$6,"")</f>
        <v>27.430700000000002</v>
      </c>
      <c r="E234" s="10">
        <f>IFERROR((Indata!E234*Modellvärden!E$7)+Modellvärden!E$6,"")</f>
        <v>29.141849999999998</v>
      </c>
      <c r="F234" s="10">
        <f>IFERROR((Indata!F234*Modellvärden!F$7)+Modellvärden!F$6,"")</f>
        <v>25.712961068485367</v>
      </c>
      <c r="G234" s="10">
        <f>IFERROR((Indata!G234*Modellvärden!G$7)+Modellvärden!G$6,"")</f>
        <v>37.251399999999997</v>
      </c>
      <c r="H234" s="10">
        <f>IFERROR((Indata!H234*Modellvärden!H$7)+Modellvärden!H$6,"")</f>
        <v>21.413199999999996</v>
      </c>
      <c r="I234" s="10">
        <f>IFERROR((Indata!I234*Modellvärden!I$7)+Modellvärden!I$6,"")</f>
        <v>27.649200000000004</v>
      </c>
      <c r="J234" s="10">
        <f>IFERROR((Indata!J234*Modellvärden!J$7)+Modellvärden!J$6,"")</f>
        <v>32.911999999999999</v>
      </c>
      <c r="K234" s="10">
        <f>IFERROR((Indata!K234*Modellvärden!K$7)+Modellvärden!K$6,"")</f>
        <v>26.271999999999991</v>
      </c>
      <c r="L234" s="10">
        <f>IFERROR((Indata!L234*Modellvärden!L$7)+Modellvärden!L$6,"")</f>
        <v>26.817499999999995</v>
      </c>
      <c r="M234" t="s">
        <v>104</v>
      </c>
      <c r="N234" s="47">
        <f>IF(K234="",(B234*Modellvärden!B$11)+(C234*Modellvärden!C$11)+(D234*Modellvärden!D$11)+(E234*Modellvärden!E$11)+(F234*Modellvärden!F$11)+(G234*Modellvärden!G$11), (B234*Modellvärden!B$4)+(C234*Modellvärden!C$4)+(D234*Modellvärden!D$4)+(E234*Modellvärden!E$4)+(F234*Modellvärden!F$4)+(G234*Modellvärden!G$4)+(H234*Modellvärden!H$4)+(I234*Modellvärden!I$4)+(J234*Modellvärden!J$4)+(K234*Modellvärden!K$4)+(L234*Modellvärden!L$4))</f>
        <v>28.639821042496326</v>
      </c>
      <c r="O234" s="47">
        <f>IF(K234="",(B234*Modellvärden!B$12)+(C234*Modellvärden!C$12)+(D234*Modellvärden!D$12)+(E234*Modellvärden!E$12)+(F234*Modellvärden!F$12)+(G234*Modellvärden!G$12),(B234*Modellvärden!B$5)+(C234*Modellvärden!C$5)+(D234*Modellvärden!D$5)+(E234*Modellvärden!E$5)+(F234*Modellvärden!F$5)+(G234*Modellvärden!G$5)+(H234*Modellvärden!H$5)+(I234*Modellvärden!I$5)+(J234*Modellvärden!J$5)
+(K234*Modellvärden!K$5)+(L234*Modellvärden!L$5))</f>
        <v>28.341145939088698</v>
      </c>
      <c r="P234" s="47">
        <f>(_xlfn.XLOOKUP(M234,Regressionsresultat!$B$53:$B$61,Modellvärden!$B$21:$B$29)*Modellvärden!$B$18)</f>
        <v>23.722217719568764</v>
      </c>
      <c r="Q234" s="47">
        <f t="shared" si="3"/>
        <v>26.901061567051261</v>
      </c>
      <c r="R234" s="47"/>
    </row>
    <row r="235" spans="1:18" ht="17.25">
      <c r="A235" s="9" t="s">
        <v>37</v>
      </c>
      <c r="B235" s="10">
        <f>IFERROR((Indata!B235*Modellvärden!B$7)+Modellvärden!B$6,"")</f>
        <v>32.483003500000002</v>
      </c>
      <c r="C235" s="10">
        <f>IFERROR((Indata!C235*Modellvärden!C$7)+Modellvärden!C$6,"")</f>
        <v>33.416853799999998</v>
      </c>
      <c r="D235" s="10">
        <f>IFERROR((Indata!D235*Modellvärden!D$7)+Modellvärden!D$6,"")</f>
        <v>31.914900000000003</v>
      </c>
      <c r="E235" s="10">
        <f>IFERROR((Indata!E235*Modellvärden!E$7)+Modellvärden!E$6,"")</f>
        <v>30.171878999999997</v>
      </c>
      <c r="F235" s="10">
        <f>IFERROR((Indata!F235*Modellvärden!F$7)+Modellvärden!F$6,"")</f>
        <v>22.573169319240272</v>
      </c>
      <c r="G235" s="10">
        <f>IFERROR((Indata!G235*Modellvärden!G$7)+Modellvärden!G$6,"")</f>
        <v>35.006799999999998</v>
      </c>
      <c r="H235" s="10">
        <f>IFERROR((Indata!H235*Modellvärden!H$7)+Modellvärden!H$6,"")</f>
        <v>28.940800000000003</v>
      </c>
      <c r="I235" s="10">
        <f>IFERROR((Indata!I235*Modellvärden!I$7)+Modellvärden!I$6,"")</f>
        <v>37.838999999999999</v>
      </c>
      <c r="J235" s="10">
        <f>IFERROR((Indata!J235*Modellvärden!J$7)+Modellvärden!J$6,"")</f>
        <v>31.688399999999994</v>
      </c>
      <c r="K235" s="10">
        <f>IFERROR((Indata!K235*Modellvärden!K$7)+Modellvärden!K$6,"")</f>
        <v>31.861999999999988</v>
      </c>
      <c r="L235" s="10">
        <f>IFERROR((Indata!L235*Modellvärden!L$7)+Modellvärden!L$6,"")</f>
        <v>28.231100000000026</v>
      </c>
      <c r="M235" t="s">
        <v>26</v>
      </c>
      <c r="N235" s="47">
        <f>IF(K235="",(B235*Modellvärden!B$11)+(C235*Modellvärden!C$11)+(D235*Modellvärden!D$11)+(E235*Modellvärden!E$11)+(F235*Modellvärden!F$11)+(G235*Modellvärden!G$11), (B235*Modellvärden!B$4)+(C235*Modellvärden!C$4)+(D235*Modellvärden!D$4)+(E235*Modellvärden!E$4)+(F235*Modellvärden!F$4)+(G235*Modellvärden!G$4)+(H235*Modellvärden!H$4)+(I235*Modellvärden!I$4)+(J235*Modellvärden!J$4)+(K235*Modellvärden!K$4)+(L235*Modellvärden!L$4))</f>
        <v>31.428859630911916</v>
      </c>
      <c r="O235" s="47">
        <f>IF(K235="",(B235*Modellvärden!B$12)+(C235*Modellvärden!C$12)+(D235*Modellvärden!D$12)+(E235*Modellvärden!E$12)+(F235*Modellvärden!F$12)+(G235*Modellvärden!G$12),(B235*Modellvärden!B$5)+(C235*Modellvärden!C$5)+(D235*Modellvärden!D$5)+(E235*Modellvärden!E$5)+(F235*Modellvärden!F$5)+(G235*Modellvärden!G$5)+(H235*Modellvärden!H$5)+(I235*Modellvärden!I$5)+(J235*Modellvärden!J$5)
+(K235*Modellvärden!K$5)+(L235*Modellvärden!L$5))</f>
        <v>31.564307262284071</v>
      </c>
      <c r="P235" s="47">
        <f>(_xlfn.XLOOKUP(M235,Regressionsresultat!$B$53:$B$61,Modellvärden!$B$21:$B$29)*Modellvärden!$B$18)</f>
        <v>29.352675018140246</v>
      </c>
      <c r="Q235" s="47">
        <f t="shared" si="3"/>
        <v>30.781947303778747</v>
      </c>
      <c r="R235" s="47"/>
    </row>
    <row r="236" spans="1:18" ht="17.25">
      <c r="A236" s="9" t="s">
        <v>39</v>
      </c>
      <c r="B236" s="10">
        <f>IFERROR((Indata!B236*Modellvärden!B$7)+Modellvärden!B$6,"")</f>
        <v>32.4959305</v>
      </c>
      <c r="C236" s="10">
        <f>IFERROR((Indata!C236*Modellvärden!C$7)+Modellvärden!C$6,"")</f>
        <v>35.664377899999998</v>
      </c>
      <c r="D236" s="10">
        <f>IFERROR((Indata!D236*Modellvärden!D$7)+Modellvärden!D$6,"")</f>
        <v>35.470199999999998</v>
      </c>
      <c r="E236" s="10">
        <f>IFERROR((Indata!E236*Modellvärden!E$7)+Modellvärden!E$6,"")</f>
        <v>32.652819000000001</v>
      </c>
      <c r="F236" s="10">
        <f>IFERROR((Indata!F236*Modellvärden!F$7)+Modellvärden!F$6,"")</f>
        <v>27.008155265600262</v>
      </c>
      <c r="G236" s="10">
        <f>IFERROR((Indata!G236*Modellvärden!G$7)+Modellvärden!G$6,"")</f>
        <v>35.476599999999998</v>
      </c>
      <c r="H236" s="10">
        <f>IFERROR((Indata!H236*Modellvärden!H$7)+Modellvärden!H$6,"")</f>
        <v>20.893000000000001</v>
      </c>
      <c r="I236" s="10">
        <f>IFERROR((Indata!I236*Modellvärden!I$7)+Modellvärden!I$6,"")</f>
        <v>32.5443</v>
      </c>
      <c r="J236" s="10">
        <f>IFERROR((Indata!J236*Modellvärden!J$7)+Modellvärden!J$6,"")</f>
        <v>27.6312</v>
      </c>
      <c r="K236" s="10">
        <f>IFERROR((Indata!K236*Modellvärden!K$7)+Modellvärden!K$6,"")</f>
        <v>24.685999999999993</v>
      </c>
      <c r="L236" s="10">
        <f>IFERROR((Indata!L236*Modellvärden!L$7)+Modellvärden!L$6,"")</f>
        <v>26.994200000000006</v>
      </c>
      <c r="M236" t="s">
        <v>26</v>
      </c>
      <c r="N236" s="47">
        <f>IF(K236="",(B236*Modellvärden!B$11)+(C236*Modellvärden!C$11)+(D236*Modellvärden!D$11)+(E236*Modellvärden!E$11)+(F236*Modellvärden!F$11)+(G236*Modellvärden!G$11), (B236*Modellvärden!B$4)+(C236*Modellvärden!C$4)+(D236*Modellvärden!D$4)+(E236*Modellvärden!E$4)+(F236*Modellvärden!F$4)+(G236*Modellvärden!G$4)+(H236*Modellvärden!H$4)+(I236*Modellvärden!I$4)+(J236*Modellvärden!J$4)+(K236*Modellvärden!K$4)+(L236*Modellvärden!L$4))</f>
        <v>29.916857869234878</v>
      </c>
      <c r="O236" s="47">
        <f>IF(K236="",(B236*Modellvärden!B$12)+(C236*Modellvärden!C$12)+(D236*Modellvärden!D$12)+(E236*Modellvärden!E$12)+(F236*Modellvärden!F$12)+(G236*Modellvärden!G$12),(B236*Modellvärden!B$5)+(C236*Modellvärden!C$5)+(D236*Modellvärden!D$5)+(E236*Modellvärden!E$5)+(F236*Modellvärden!F$5)+(G236*Modellvärden!G$5)+(H236*Modellvärden!H$5)+(I236*Modellvärden!I$5)+(J236*Modellvärden!J$5)
+(K236*Modellvärden!K$5)+(L236*Modellvärden!L$5))</f>
        <v>29.788510730447239</v>
      </c>
      <c r="P236" s="47">
        <f>(_xlfn.XLOOKUP(M236,Regressionsresultat!$B$53:$B$61,Modellvärden!$B$21:$B$29)*Modellvärden!$B$18)</f>
        <v>29.352675018140246</v>
      </c>
      <c r="Q236" s="47">
        <f t="shared" si="3"/>
        <v>29.686014539274122</v>
      </c>
      <c r="R236" s="47"/>
    </row>
    <row r="237" spans="1:18" ht="17.25">
      <c r="A237" s="9" t="s">
        <v>319</v>
      </c>
      <c r="B237" s="10">
        <f>IFERROR((Indata!B237*Modellvärden!B$7)+Modellvärden!B$6,"")</f>
        <v>31.751930500000004</v>
      </c>
      <c r="C237" s="10">
        <f>IFERROR((Indata!C237*Modellvärden!C$7)+Modellvärden!C$6,"")</f>
        <v>29.946426199999998</v>
      </c>
      <c r="D237" s="10">
        <f>IFERROR((Indata!D237*Modellvärden!D$7)+Modellvärden!D$6,"")</f>
        <v>27.059000000000001</v>
      </c>
      <c r="E237" s="10">
        <f>IFERROR((Indata!E237*Modellvärden!E$7)+Modellvärden!E$6,"")</f>
        <v>29.125217999999997</v>
      </c>
      <c r="F237" s="10">
        <f>IFERROR((Indata!F237*Modellvärden!F$7)+Modellvärden!F$6,"")</f>
        <v>31.120597365945439</v>
      </c>
      <c r="G237" s="10">
        <f>IFERROR((Indata!G237*Modellvärden!G$7)+Modellvärden!G$6,"")</f>
        <v>27.281199999999998</v>
      </c>
      <c r="H237" s="10" t="str">
        <f>IFERROR((Indata!H237*Modellvärden!H$7)+Modellvärden!H$6,"")</f>
        <v/>
      </c>
      <c r="I237" s="10" t="str">
        <f>IFERROR((Indata!I237*Modellvärden!I$7)+Modellvärden!I$6,"")</f>
        <v/>
      </c>
      <c r="J237" s="10" t="str">
        <f>IFERROR((Indata!J237*Modellvärden!J$7)+Modellvärden!J$6,"")</f>
        <v/>
      </c>
      <c r="K237" s="10" t="str">
        <f>IFERROR((Indata!K237*Modellvärden!K$7)+Modellvärden!K$6,"")</f>
        <v/>
      </c>
      <c r="L237" s="10" t="str">
        <f>IFERROR((Indata!L237*Modellvärden!L$7)+Modellvärden!L$6,"")</f>
        <v/>
      </c>
      <c r="M237" t="s">
        <v>195</v>
      </c>
      <c r="N237" s="47">
        <f>IF(K237="",(B237*Modellvärden!B$11)+(C237*Modellvärden!C$11)+(D237*Modellvärden!D$11)+(E237*Modellvärden!E$11)+(F237*Modellvärden!F$11)+(G237*Modellvärden!G$11), (B237*Modellvärden!B$4)+(C237*Modellvärden!C$4)+(D237*Modellvärden!D$4)+(E237*Modellvärden!E$4)+(F237*Modellvärden!F$4)+(G237*Modellvärden!G$4)+(H237*Modellvärden!H$4)+(I237*Modellvärden!I$4)+(J237*Modellvärden!J$4)+(K237*Modellvärden!K$4)+(L237*Modellvärden!L$4))</f>
        <v>29.371928715070375</v>
      </c>
      <c r="O237" s="47">
        <f>IF(K237="",(B237*Modellvärden!B$12)+(C237*Modellvärden!C$12)+(D237*Modellvärden!D$12)+(E237*Modellvärden!E$12)+(F237*Modellvärden!F$12)+(G237*Modellvärden!G$12),(B237*Modellvärden!B$5)+(C237*Modellvärden!C$5)+(D237*Modellvärden!D$5)+(E237*Modellvärden!E$5)+(F237*Modellvärden!F$5)+(G237*Modellvärden!G$5)+(H237*Modellvärden!H$5)+(I237*Modellvärden!I$5)+(J237*Modellvärden!J$5)
+(K237*Modellvärden!K$5)+(L237*Modellvärden!L$5))</f>
        <v>29.35597828398561</v>
      </c>
      <c r="P237" s="47">
        <f>(_xlfn.XLOOKUP(M237,Regressionsresultat!$B$53:$B$61,Modellvärden!$B$21:$B$29)*Modellvärden!$B$18)</f>
        <v>33.151530705965484</v>
      </c>
      <c r="Q237" s="47">
        <f t="shared" si="3"/>
        <v>30.626479235007157</v>
      </c>
      <c r="R237" s="47"/>
    </row>
    <row r="238" spans="1:18" ht="17.25">
      <c r="A238" s="9" t="s">
        <v>161</v>
      </c>
      <c r="B238" s="10">
        <f>IFERROR((Indata!B238*Modellvärden!B$7)+Modellvärden!B$6,"")</f>
        <v>31.601673500000004</v>
      </c>
      <c r="C238" s="10">
        <f>IFERROR((Indata!C238*Modellvärden!C$7)+Modellvärden!C$6,"")</f>
        <v>34.116349399999997</v>
      </c>
      <c r="D238" s="10">
        <f>IFERROR((Indata!D238*Modellvärden!D$7)+Modellvärden!D$6,"")</f>
        <v>27.5672</v>
      </c>
      <c r="E238" s="10">
        <f>IFERROR((Indata!E238*Modellvärden!E$7)+Modellvärden!E$6,"")</f>
        <v>30.686546999999997</v>
      </c>
      <c r="F238" s="10">
        <f>IFERROR((Indata!F238*Modellvärden!F$7)+Modellvärden!F$6,"")</f>
        <v>32.074582016028231</v>
      </c>
      <c r="G238" s="10">
        <f>IFERROR((Indata!G238*Modellvärden!G$7)+Modellvärden!G$6,"")</f>
        <v>33.231999999999999</v>
      </c>
      <c r="H238" s="10">
        <f>IFERROR((Indata!H238*Modellvärden!H$7)+Modellvärden!H$6,"")</f>
        <v>40.201599999999999</v>
      </c>
      <c r="I238" s="10">
        <f>IFERROR((Indata!I238*Modellvärden!I$7)+Modellvärden!I$6,"")</f>
        <v>26.450400000000002</v>
      </c>
      <c r="J238" s="10">
        <f>IFERROR((Indata!J238*Modellvärden!J$7)+Modellvärden!J$6,"")</f>
        <v>28.339599999999997</v>
      </c>
      <c r="K238" s="10">
        <f>IFERROR((Indata!K238*Modellvärden!K$7)+Modellvärden!K$6,"")</f>
        <v>39.999999999999993</v>
      </c>
      <c r="L238" s="10">
        <f>IFERROR((Indata!L238*Modellvärden!L$7)+Modellvärden!L$6,"")</f>
        <v>38.656400000000019</v>
      </c>
      <c r="M238" t="s">
        <v>155</v>
      </c>
      <c r="N238" s="47">
        <f>IF(K238="",(B238*Modellvärden!B$11)+(C238*Modellvärden!C$11)+(D238*Modellvärden!D$11)+(E238*Modellvärden!E$11)+(F238*Modellvärden!F$11)+(G238*Modellvärden!G$11), (B238*Modellvärden!B$4)+(C238*Modellvärden!C$4)+(D238*Modellvärden!D$4)+(E238*Modellvärden!E$4)+(F238*Modellvärden!F$4)+(G238*Modellvärden!G$4)+(H238*Modellvärden!H$4)+(I238*Modellvärden!I$4)+(J238*Modellvärden!J$4)+(K238*Modellvärden!K$4)+(L238*Modellvärden!L$4))</f>
        <v>33.23362537467689</v>
      </c>
      <c r="O238" s="47">
        <f>IF(K238="",(B238*Modellvärden!B$12)+(C238*Modellvärden!C$12)+(D238*Modellvärden!D$12)+(E238*Modellvärden!E$12)+(F238*Modellvärden!F$12)+(G238*Modellvärden!G$12),(B238*Modellvärden!B$5)+(C238*Modellvärden!C$5)+(D238*Modellvärden!D$5)+(E238*Modellvärden!E$5)+(F238*Modellvärden!F$5)+(G238*Modellvärden!G$5)+(H238*Modellvärden!H$5)+(I238*Modellvärden!I$5)+(J238*Modellvärden!J$5)
+(K238*Modellvärden!K$5)+(L238*Modellvärden!L$5))</f>
        <v>33.431011094400041</v>
      </c>
      <c r="P238" s="47">
        <f>(_xlfn.XLOOKUP(M238,Regressionsresultat!$B$53:$B$61,Modellvärden!$B$21:$B$29)*Modellvärden!$B$18)</f>
        <v>32.997385452191033</v>
      </c>
      <c r="Q238" s="47">
        <f t="shared" si="3"/>
        <v>33.220673973755986</v>
      </c>
      <c r="R238" s="47"/>
    </row>
    <row r="239" spans="1:18" ht="17.25">
      <c r="A239" s="9" t="s">
        <v>162</v>
      </c>
      <c r="B239" s="10">
        <f>IFERROR((Indata!B239*Modellvärden!B$7)+Modellvärden!B$6,"")</f>
        <v>30.968917000000005</v>
      </c>
      <c r="C239" s="10">
        <f>IFERROR((Indata!C239*Modellvärden!C$7)+Modellvärden!C$6,"")</f>
        <v>31.326863599999999</v>
      </c>
      <c r="D239" s="10">
        <f>IFERROR((Indata!D239*Modellvärden!D$7)+Modellvärden!D$6,"")</f>
        <v>27.1066</v>
      </c>
      <c r="E239" s="10">
        <f>IFERROR((Indata!E239*Modellvärden!E$7)+Modellvärden!E$6,"")</f>
        <v>29.348595</v>
      </c>
      <c r="F239" s="10">
        <f>IFERROR((Indata!F239*Modellvärden!F$7)+Modellvärden!F$6,"")</f>
        <v>29.044613665389527</v>
      </c>
      <c r="G239" s="10">
        <f>IFERROR((Indata!G239*Modellvärden!G$7)+Modellvärden!G$6,"")</f>
        <v>23.314</v>
      </c>
      <c r="H239" s="10">
        <f>IFERROR((Indata!H239*Modellvärden!H$7)+Modellvärden!H$6,"")</f>
        <v>28.757200000000005</v>
      </c>
      <c r="I239" s="10">
        <f>IFERROR((Indata!I239*Modellvärden!I$7)+Modellvärden!I$6,"")</f>
        <v>22.387800000000002</v>
      </c>
      <c r="J239" s="10">
        <f>IFERROR((Indata!J239*Modellvärden!J$7)+Modellvärden!J$6,"")</f>
        <v>33.040799999999997</v>
      </c>
      <c r="K239" s="10">
        <f>IFERROR((Indata!K239*Modellvärden!K$7)+Modellvärden!K$6,"")</f>
        <v>23.61999999999999</v>
      </c>
      <c r="L239" s="10">
        <f>IFERROR((Indata!L239*Modellvärden!L$7)+Modellvärden!L$6,"")</f>
        <v>28.584499999999991</v>
      </c>
      <c r="M239" t="s">
        <v>155</v>
      </c>
      <c r="N239" s="47">
        <f>IF(K239="",(B239*Modellvärden!B$11)+(C239*Modellvärden!C$11)+(D239*Modellvärden!D$11)+(E239*Modellvärden!E$11)+(F239*Modellvärden!F$11)+(G239*Modellvärden!G$11), (B239*Modellvärden!B$4)+(C239*Modellvärden!C$4)+(D239*Modellvärden!D$4)+(E239*Modellvärden!E$4)+(F239*Modellvärden!F$4)+(G239*Modellvärden!G$4)+(H239*Modellvärden!H$4)+(I239*Modellvärden!I$4)+(J239*Modellvärden!J$4)+(K239*Modellvärden!K$4)+(L239*Modellvärden!L$4))</f>
        <v>28.000049785320329</v>
      </c>
      <c r="O239" s="47">
        <f>IF(K239="",(B239*Modellvärden!B$12)+(C239*Modellvärden!C$12)+(D239*Modellvärden!D$12)+(E239*Modellvärden!E$12)+(F239*Modellvärden!F$12)+(G239*Modellvärden!G$12),(B239*Modellvärden!B$5)+(C239*Modellvärden!C$5)+(D239*Modellvärden!D$5)+(E239*Modellvärden!E$5)+(F239*Modellvärden!F$5)+(G239*Modellvärden!G$5)+(H239*Modellvärden!H$5)+(I239*Modellvärden!I$5)+(J239*Modellvärden!J$5)
+(K239*Modellvärden!K$5)+(L239*Modellvärden!L$5))</f>
        <v>28.11841728246549</v>
      </c>
      <c r="P239" s="47">
        <f>(_xlfn.XLOOKUP(M239,Regressionsresultat!$B$53:$B$61,Modellvärden!$B$21:$B$29)*Modellvärden!$B$18)</f>
        <v>32.997385452191033</v>
      </c>
      <c r="Q239" s="47">
        <f t="shared" si="3"/>
        <v>29.705284173325612</v>
      </c>
      <c r="R239" s="47"/>
    </row>
    <row r="240" spans="1:18" ht="17.25">
      <c r="A240" s="9" t="s">
        <v>99</v>
      </c>
      <c r="B240" s="10">
        <f>IFERROR((Indata!B240*Modellvärden!B$7)+Modellvärden!B$6,"")</f>
        <v>28.999130500000003</v>
      </c>
      <c r="C240" s="10">
        <f>IFERROR((Indata!C240*Modellvärden!C$7)+Modellvärden!C$6,"")</f>
        <v>40.614774499999996</v>
      </c>
      <c r="D240" s="10">
        <f>IFERROR((Indata!D240*Modellvärden!D$7)+Modellvärden!D$6,"")</f>
        <v>27.3355</v>
      </c>
      <c r="E240" s="10">
        <f>IFERROR((Indata!E240*Modellvärden!E$7)+Modellvärden!E$6,"")</f>
        <v>30.918008999999998</v>
      </c>
      <c r="F240" s="10">
        <f>IFERROR((Indata!F240*Modellvärden!F$7)+Modellvärden!F$6,"")</f>
        <v>34.000656785075392</v>
      </c>
      <c r="G240" s="10">
        <f>IFERROR((Indata!G240*Modellvärden!G$7)+Modellvärden!G$6,"")</f>
        <v>30.987400000000001</v>
      </c>
      <c r="H240" s="10">
        <f>IFERROR((Indata!H240*Modellvärden!H$7)+Modellvärden!H$6,"")</f>
        <v>25.177</v>
      </c>
      <c r="I240" s="10">
        <f>IFERROR((Indata!I240*Modellvärden!I$7)+Modellvärden!I$6,"")</f>
        <v>30.579599999999999</v>
      </c>
      <c r="J240" s="10">
        <f>IFERROR((Indata!J240*Modellvärden!J$7)+Modellvärden!J$6,"")</f>
        <v>29.788600000000002</v>
      </c>
      <c r="K240" s="10">
        <f>IFERROR((Indata!K240*Modellvärden!K$7)+Modellvärden!K$6,"")</f>
        <v>25.673999999999985</v>
      </c>
      <c r="L240" s="10">
        <f>IFERROR((Indata!L240*Modellvärden!L$7)+Modellvärden!L$6,"")</f>
        <v>24.608750000000015</v>
      </c>
      <c r="M240" t="s">
        <v>70</v>
      </c>
      <c r="N240" s="47">
        <f>IF(K240="",(B240*Modellvärden!B$11)+(C240*Modellvärden!C$11)+(D240*Modellvärden!D$11)+(E240*Modellvärden!E$11)+(F240*Modellvärden!F$11)+(G240*Modellvärden!G$11), (B240*Modellvärden!B$4)+(C240*Modellvärden!C$4)+(D240*Modellvärden!D$4)+(E240*Modellvärden!E$4)+(F240*Modellvärden!F$4)+(G240*Modellvärden!G$4)+(H240*Modellvärden!H$4)+(I240*Modellvärden!I$4)+(J240*Modellvärden!J$4)+(K240*Modellvärden!K$4)+(L240*Modellvärden!L$4))</f>
        <v>30.012153360066691</v>
      </c>
      <c r="O240" s="47">
        <f>IF(K240="",(B240*Modellvärden!B$12)+(C240*Modellvärden!C$12)+(D240*Modellvärden!D$12)+(E240*Modellvärden!E$12)+(F240*Modellvärden!F$12)+(G240*Modellvärden!G$12),(B240*Modellvärden!B$5)+(C240*Modellvärden!C$5)+(D240*Modellvärden!D$5)+(E240*Modellvärden!E$5)+(F240*Modellvärden!F$5)+(G240*Modellvärden!G$5)+(H240*Modellvärden!H$5)+(I240*Modellvärden!I$5)+(J240*Modellvärden!J$5)
+(K240*Modellvärden!K$5)+(L240*Modellvärden!L$5))</f>
        <v>30.2534782246627</v>
      </c>
      <c r="P240" s="47">
        <f>(_xlfn.XLOOKUP(M240,Regressionsresultat!$B$53:$B$61,Modellvärden!$B$21:$B$29)*Modellvärden!$B$18)</f>
        <v>42.153642699832005</v>
      </c>
      <c r="Q240" s="47">
        <f t="shared" si="3"/>
        <v>34.139758094853796</v>
      </c>
      <c r="R240" s="47"/>
    </row>
    <row r="241" spans="1:18" ht="17.25">
      <c r="A241" s="9" t="s">
        <v>25</v>
      </c>
      <c r="B241" s="10">
        <f>IFERROR((Indata!B241*Modellvärden!B$7)+Modellvärden!B$6,"")</f>
        <v>32.473750000000003</v>
      </c>
      <c r="C241" s="10">
        <f>IFERROR((Indata!C241*Modellvärden!C$7)+Modellvärden!C$6,"")</f>
        <v>33.421015400000002</v>
      </c>
      <c r="D241" s="10">
        <f>IFERROR((Indata!D241*Modellvärden!D$7)+Modellvärden!D$6,"")</f>
        <v>31.403200000000002</v>
      </c>
      <c r="E241" s="10">
        <f>IFERROR((Indata!E241*Modellvärden!E$7)+Modellvärden!E$6,"")</f>
        <v>30.902300999999998</v>
      </c>
      <c r="F241" s="10">
        <f>IFERROR((Indata!F241*Modellvärden!F$7)+Modellvärden!F$6,"")</f>
        <v>25.84721913891692</v>
      </c>
      <c r="G241" s="10">
        <f>IFERROR((Indata!G241*Modellvärden!G$7)+Modellvärden!G$6,"")</f>
        <v>34.380400000000002</v>
      </c>
      <c r="H241" s="10">
        <f>IFERROR((Indata!H241*Modellvärden!H$7)+Modellvärden!H$6,"")</f>
        <v>36.009399999999999</v>
      </c>
      <c r="I241" s="10">
        <f>IFERROR((Indata!I241*Modellvärden!I$7)+Modellvärden!I$6,"")</f>
        <v>34.0428</v>
      </c>
      <c r="J241" s="10">
        <f>IFERROR((Indata!J241*Modellvärden!J$7)+Modellvärden!J$6,"")</f>
        <v>36.904800000000002</v>
      </c>
      <c r="K241" s="10">
        <f>IFERROR((Indata!K241*Modellvärden!K$7)+Modellvärden!K$6,"")</f>
        <v>38.387999999999991</v>
      </c>
      <c r="L241" s="10">
        <f>IFERROR((Indata!L241*Modellvärden!L$7)+Modellvärden!L$6,"")</f>
        <v>45.636050000000012</v>
      </c>
      <c r="M241" t="s">
        <v>26</v>
      </c>
      <c r="N241" s="47">
        <f>IF(K241="",(B241*Modellvärden!B$11)+(C241*Modellvärden!C$11)+(D241*Modellvärden!D$11)+(E241*Modellvärden!E$11)+(F241*Modellvärden!F$11)+(G241*Modellvärden!G$11), (B241*Modellvärden!B$4)+(C241*Modellvärden!C$4)+(D241*Modellvärden!D$4)+(E241*Modellvärden!E$4)+(F241*Modellvärden!F$4)+(G241*Modellvärden!G$4)+(H241*Modellvärden!H$4)+(I241*Modellvärden!I$4)+(J241*Modellvärden!J$4)+(K241*Modellvärden!K$4)+(L241*Modellvärden!L$4))</f>
        <v>34.829882231898019</v>
      </c>
      <c r="O241" s="47">
        <f>IF(K241="",(B241*Modellvärden!B$12)+(C241*Modellvärden!C$12)+(D241*Modellvärden!D$12)+(E241*Modellvärden!E$12)+(F241*Modellvärden!F$12)+(G241*Modellvärden!G$12),(B241*Modellvärden!B$5)+(C241*Modellvärden!C$5)+(D241*Modellvärden!D$5)+(E241*Modellvärden!E$5)+(F241*Modellvärden!F$5)+(G241*Modellvärden!G$5)+(H241*Modellvärden!H$5)+(I241*Modellvärden!I$5)+(J241*Modellvärden!J$5)
+(K241*Modellvärden!K$5)+(L241*Modellvärden!L$5))</f>
        <v>35.129418978281535</v>
      </c>
      <c r="P241" s="47">
        <f>(_xlfn.XLOOKUP(M241,Regressionsresultat!$B$53:$B$61,Modellvärden!$B$21:$B$29)*Modellvärden!$B$18)</f>
        <v>29.352675018140246</v>
      </c>
      <c r="Q241" s="47">
        <f t="shared" si="3"/>
        <v>33.1039920761066</v>
      </c>
      <c r="R241" s="47"/>
    </row>
    <row r="242" spans="1:18" ht="17.25">
      <c r="A242" s="9" t="s">
        <v>38</v>
      </c>
      <c r="B242" s="10">
        <f>IFERROR((Indata!B242*Modellvärden!B$7)+Modellvärden!B$6,"")</f>
        <v>32.225285000000007</v>
      </c>
      <c r="C242" s="10">
        <f>IFERROR((Indata!C242*Modellvärden!C$7)+Modellvärden!C$6,"")</f>
        <v>31.911655099999997</v>
      </c>
      <c r="D242" s="10">
        <f>IFERROR((Indata!D242*Modellvärden!D$7)+Modellvärden!D$6,"")</f>
        <v>27.864700000000003</v>
      </c>
      <c r="E242" s="10">
        <f>IFERROR((Indata!E242*Modellvärden!E$7)+Modellvärden!E$6,"")</f>
        <v>30.532469999999996</v>
      </c>
      <c r="F242" s="10">
        <f>IFERROR((Indata!F242*Modellvärden!F$7)+Modellvärden!F$6,"")</f>
        <v>28.593393679839075</v>
      </c>
      <c r="G242" s="10">
        <f>IFERROR((Indata!G242*Modellvärden!G$7)+Modellvärden!G$6,"")</f>
        <v>29.160399999999999</v>
      </c>
      <c r="H242" s="10">
        <f>IFERROR((Indata!H242*Modellvärden!H$7)+Modellvärden!H$6,"")</f>
        <v>36.407199999999996</v>
      </c>
      <c r="I242" s="10">
        <f>IFERROR((Indata!I242*Modellvärden!I$7)+Modellvärden!I$6,"")</f>
        <v>36.4071</v>
      </c>
      <c r="J242" s="10">
        <f>IFERROR((Indata!J242*Modellvärden!J$7)+Modellvärden!J$6,"")</f>
        <v>33.845800000000004</v>
      </c>
      <c r="K242" s="10">
        <f>IFERROR((Indata!K242*Modellvärden!K$7)+Modellvärden!K$6,"")</f>
        <v>37.087999999999994</v>
      </c>
      <c r="L242" s="10">
        <f>IFERROR((Indata!L242*Modellvärden!L$7)+Modellvärden!L$6,"")</f>
        <v>34.592300000000023</v>
      </c>
      <c r="M242" t="s">
        <v>26</v>
      </c>
      <c r="N242" s="47">
        <f>IF(K242="",(B242*Modellvärden!B$11)+(C242*Modellvärden!C$11)+(D242*Modellvärden!D$11)+(E242*Modellvärden!E$11)+(F242*Modellvärden!F$11)+(G242*Modellvärden!G$11), (B242*Modellvärden!B$4)+(C242*Modellvärden!C$4)+(D242*Modellvärden!D$4)+(E242*Modellvärden!E$4)+(F242*Modellvärden!F$4)+(G242*Modellvärden!G$4)+(H242*Modellvärden!H$4)+(I242*Modellvärden!I$4)+(J242*Modellvärden!J$4)+(K242*Modellvärden!K$4)+(L242*Modellvärden!L$4))</f>
        <v>32.945609681831186</v>
      </c>
      <c r="O242" s="47">
        <f>IF(K242="",(B242*Modellvärden!B$12)+(C242*Modellvärden!C$12)+(D242*Modellvärden!D$12)+(E242*Modellvärden!E$12)+(F242*Modellvärden!F$12)+(G242*Modellvärden!G$12),(B242*Modellvärden!B$5)+(C242*Modellvärden!C$5)+(D242*Modellvärden!D$5)+(E242*Modellvärden!E$5)+(F242*Modellvärden!F$5)+(G242*Modellvärden!G$5)+(H242*Modellvärden!H$5)+(I242*Modellvärden!I$5)+(J242*Modellvärden!J$5)
+(K242*Modellvärden!K$5)+(L242*Modellvärden!L$5))</f>
        <v>33.257059381947109</v>
      </c>
      <c r="P242" s="47">
        <f>(_xlfn.XLOOKUP(M242,Regressionsresultat!$B$53:$B$61,Modellvärden!$B$21:$B$29)*Modellvärden!$B$18)</f>
        <v>29.352675018140246</v>
      </c>
      <c r="Q242" s="47">
        <f t="shared" si="3"/>
        <v>31.851781360639517</v>
      </c>
      <c r="R242" s="47"/>
    </row>
    <row r="243" spans="1:18" ht="17.25">
      <c r="A243" s="9" t="s">
        <v>71</v>
      </c>
      <c r="B243" s="10">
        <f>IFERROR((Indata!B243*Modellvärden!B$7)+Modellvärden!B$6,"")</f>
        <v>29.207419500000004</v>
      </c>
      <c r="C243" s="10">
        <f>IFERROR((Indata!C243*Modellvärden!C$7)+Modellvärden!C$6,"")</f>
        <v>50.143537999999999</v>
      </c>
      <c r="D243" s="10">
        <f>IFERROR((Indata!D243*Modellvärden!D$7)+Modellvärden!D$6,"")</f>
        <v>27.702300000000001</v>
      </c>
      <c r="E243" s="10">
        <f>IFERROR((Indata!E243*Modellvärden!E$7)+Modellvärden!E$6,"")</f>
        <v>34.469864999999999</v>
      </c>
      <c r="F243" s="10">
        <f>IFERROR((Indata!F243*Modellvärden!F$7)+Modellvärden!F$6,"")</f>
        <v>32.314748001390342</v>
      </c>
      <c r="G243" s="10">
        <f>IFERROR((Indata!G243*Modellvärden!G$7)+Modellvärden!G$6,"")</f>
        <v>36.990400000000001</v>
      </c>
      <c r="H243" s="10">
        <f>IFERROR((Indata!H243*Modellvärden!H$7)+Modellvärden!H$6,"")</f>
        <v>32.6128</v>
      </c>
      <c r="I243" s="10">
        <f>IFERROR((Indata!I243*Modellvärden!I$7)+Modellvärden!I$6,"")</f>
        <v>31.245600000000003</v>
      </c>
      <c r="J243" s="10">
        <f>IFERROR((Indata!J243*Modellvärden!J$7)+Modellvärden!J$6,"")</f>
        <v>32.8476</v>
      </c>
      <c r="K243" s="10">
        <f>IFERROR((Indata!K243*Modellvärden!K$7)+Modellvärden!K$6,"")</f>
        <v>32.719999999999992</v>
      </c>
      <c r="L243" s="10">
        <f>IFERROR((Indata!L243*Modellvärden!L$7)+Modellvärden!L$6,"")</f>
        <v>30.881599999999992</v>
      </c>
      <c r="M243" t="s">
        <v>70</v>
      </c>
      <c r="N243" s="47">
        <f>IF(K243="",(B243*Modellvärden!B$11)+(C243*Modellvärden!C$11)+(D243*Modellvärden!D$11)+(E243*Modellvärden!E$11)+(F243*Modellvärden!F$11)+(G243*Modellvärden!G$11), (B243*Modellvärden!B$4)+(C243*Modellvärden!C$4)+(D243*Modellvärden!D$4)+(E243*Modellvärden!E$4)+(F243*Modellvärden!F$4)+(G243*Modellvärden!G$4)+(H243*Modellvärden!H$4)+(I243*Modellvärden!I$4)+(J243*Modellvärden!J$4)+(K243*Modellvärden!K$4)+(L243*Modellvärden!L$4))</f>
        <v>34.279304805884472</v>
      </c>
      <c r="O243" s="47">
        <f>IF(K243="",(B243*Modellvärden!B$12)+(C243*Modellvärden!C$12)+(D243*Modellvärden!D$12)+(E243*Modellvärden!E$12)+(F243*Modellvärden!F$12)+(G243*Modellvärden!G$12),(B243*Modellvärden!B$5)+(C243*Modellvärden!C$5)+(D243*Modellvärden!D$5)+(E243*Modellvärden!E$5)+(F243*Modellvärden!F$5)+(G243*Modellvärden!G$5)+(H243*Modellvärden!H$5)+(I243*Modellvärden!I$5)+(J243*Modellvärden!J$5)
+(K243*Modellvärden!K$5)+(L243*Modellvärden!L$5))</f>
        <v>34.959761993616823</v>
      </c>
      <c r="P243" s="47">
        <f>(_xlfn.XLOOKUP(M243,Regressionsresultat!$B$53:$B$61,Modellvärden!$B$21:$B$29)*Modellvärden!$B$18)</f>
        <v>42.153642699832005</v>
      </c>
      <c r="Q243" s="47">
        <f t="shared" si="3"/>
        <v>37.130903166444433</v>
      </c>
      <c r="R243" s="47"/>
    </row>
    <row r="244" spans="1:18" ht="17.25">
      <c r="A244" s="9" t="s">
        <v>157</v>
      </c>
      <c r="B244" s="10">
        <f>IFERROR((Indata!B244*Modellvärden!B$7)+Modellvärden!B$6,"")</f>
        <v>30.773648000000005</v>
      </c>
      <c r="C244" s="10">
        <f>IFERROR((Indata!C244*Modellvärden!C$7)+Modellvärden!C$6,"")</f>
        <v>29.966540599999998</v>
      </c>
      <c r="D244" s="10">
        <f>IFERROR((Indata!D244*Modellvärden!D$7)+Modellvärden!D$6,"")</f>
        <v>26.996700000000001</v>
      </c>
      <c r="E244" s="10">
        <f>IFERROR((Indata!E244*Modellvärden!E$7)+Modellvärden!E$6,"")</f>
        <v>29.240948999999997</v>
      </c>
      <c r="F244" s="10">
        <f>IFERROR((Indata!F244*Modellvärden!F$7)+Modellvärden!F$6,"")</f>
        <v>35.760817637934849</v>
      </c>
      <c r="G244" s="10">
        <f>IFERROR((Indata!G244*Modellvärden!G$7)+Modellvärden!G$6,"")</f>
        <v>28.220799999999997</v>
      </c>
      <c r="H244" s="10">
        <f>IFERROR((Indata!H244*Modellvärden!H$7)+Modellvärden!H$6,"")</f>
        <v>26.7376</v>
      </c>
      <c r="I244" s="10">
        <f>IFERROR((Indata!I244*Modellvärden!I$7)+Modellvärden!I$6,"")</f>
        <v>28.914600000000004</v>
      </c>
      <c r="J244" s="10">
        <f>IFERROR((Indata!J244*Modellvärden!J$7)+Modellvärden!J$6,"")</f>
        <v>22.479199999999999</v>
      </c>
      <c r="K244" s="10">
        <f>IFERROR((Indata!K244*Modellvärden!K$7)+Modellvärden!K$6,"")</f>
        <v>24.243999999999993</v>
      </c>
      <c r="L244" s="10">
        <f>IFERROR((Indata!L244*Modellvärden!L$7)+Modellvärden!L$6,"")</f>
        <v>30.704900000000009</v>
      </c>
      <c r="M244" t="s">
        <v>155</v>
      </c>
      <c r="N244" s="47">
        <f>IF(K244="",(B244*Modellvärden!B$11)+(C244*Modellvärden!C$11)+(D244*Modellvärden!D$11)+(E244*Modellvärden!E$11)+(F244*Modellvärden!F$11)+(G244*Modellvärden!G$11), (B244*Modellvärden!B$4)+(C244*Modellvärden!C$4)+(D244*Modellvärden!D$4)+(E244*Modellvärden!E$4)+(F244*Modellvärden!F$4)+(G244*Modellvärden!G$4)+(H244*Modellvärden!H$4)+(I244*Modellvärden!I$4)+(J244*Modellvärden!J$4)+(K244*Modellvärden!K$4)+(L244*Modellvärden!L$4))</f>
        <v>28.345504217026431</v>
      </c>
      <c r="O244" s="47">
        <f>IF(K244="",(B244*Modellvärden!B$12)+(C244*Modellvärden!C$12)+(D244*Modellvärden!D$12)+(E244*Modellvärden!E$12)+(F244*Modellvärden!F$12)+(G244*Modellvärden!G$12),(B244*Modellvärden!B$5)+(C244*Modellvärden!C$5)+(D244*Modellvärden!D$5)+(E244*Modellvärden!E$5)+(F244*Modellvärden!F$5)+(G244*Modellvärden!G$5)+(H244*Modellvärden!H$5)+(I244*Modellvärden!I$5)+(J244*Modellvärden!J$5)
+(K244*Modellvärden!K$5)+(L244*Modellvärden!L$5))</f>
        <v>28.184039089114592</v>
      </c>
      <c r="P244" s="47">
        <f>(_xlfn.XLOOKUP(M244,Regressionsresultat!$B$53:$B$61,Modellvärden!$B$21:$B$29)*Modellvärden!$B$18)</f>
        <v>32.997385452191033</v>
      </c>
      <c r="Q244" s="47">
        <f t="shared" si="3"/>
        <v>29.842309586110684</v>
      </c>
      <c r="R244" s="47"/>
    </row>
    <row r="245" spans="1:18" ht="17.25">
      <c r="A245" s="9" t="s">
        <v>309</v>
      </c>
      <c r="B245" s="10">
        <f>IFERROR((Indata!B245*Modellvärden!B$7)+Modellvärden!B$6,"")</f>
        <v>32.293020000000006</v>
      </c>
      <c r="C245" s="10">
        <f>IFERROR((Indata!C245*Modellvärden!C$7)+Modellvärden!C$6,"")</f>
        <v>29.7986027</v>
      </c>
      <c r="D245" s="10">
        <f>IFERROR((Indata!D245*Modellvärden!D$7)+Modellvärden!D$6,"")</f>
        <v>27.2151</v>
      </c>
      <c r="E245" s="10">
        <f>IFERROR((Indata!E245*Modellvärden!E$7)+Modellvärden!E$6,"")</f>
        <v>29.113667999999997</v>
      </c>
      <c r="F245" s="10">
        <f>IFERROR((Indata!F245*Modellvärden!F$7)+Modellvärden!F$6,"")</f>
        <v>30.919420332071077</v>
      </c>
      <c r="G245" s="10">
        <f>IFERROR((Indata!G245*Modellvärden!G$7)+Modellvärden!G$6,"")</f>
        <v>24.723399999999998</v>
      </c>
      <c r="H245" s="10" t="str">
        <f>IFERROR((Indata!H245*Modellvärden!H$7)+Modellvärden!H$6,"")</f>
        <v/>
      </c>
      <c r="I245" s="10" t="str">
        <f>IFERROR((Indata!I245*Modellvärden!I$7)+Modellvärden!I$6,"")</f>
        <v/>
      </c>
      <c r="J245" s="10" t="str">
        <f>IFERROR((Indata!J245*Modellvärden!J$7)+Modellvärden!J$6,"")</f>
        <v/>
      </c>
      <c r="K245" s="10" t="str">
        <f>IFERROR((Indata!K245*Modellvärden!K$7)+Modellvärden!K$6,"")</f>
        <v/>
      </c>
      <c r="L245" s="10" t="str">
        <f>IFERROR((Indata!L245*Modellvärden!L$7)+Modellvärden!L$6,"")</f>
        <v/>
      </c>
      <c r="M245" t="s">
        <v>195</v>
      </c>
      <c r="N245" s="47">
        <f>IF(K245="",(B245*Modellvärden!B$11)+(C245*Modellvärden!C$11)+(D245*Modellvärden!D$11)+(E245*Modellvärden!E$11)+(F245*Modellvärden!F$11)+(G245*Modellvärden!G$11), (B245*Modellvärden!B$4)+(C245*Modellvärden!C$4)+(D245*Modellvärden!D$4)+(E245*Modellvärden!E$4)+(F245*Modellvärden!F$4)+(G245*Modellvärden!G$4)+(H245*Modellvärden!H$4)+(I245*Modellvärden!I$4)+(J245*Modellvärden!J$4)+(K245*Modellvärden!K$4)+(L245*Modellvärden!L$4))</f>
        <v>29.004181980940693</v>
      </c>
      <c r="O245" s="47">
        <f>IF(K245="",(B245*Modellvärden!B$12)+(C245*Modellvärden!C$12)+(D245*Modellvärden!D$12)+(E245*Modellvärden!E$12)+(F245*Modellvärden!F$12)+(G245*Modellvärden!G$12),(B245*Modellvärden!B$5)+(C245*Modellvärden!C$5)+(D245*Modellvärden!D$5)+(E245*Modellvärden!E$5)+(F245*Modellvärden!F$5)+(G245*Modellvärden!G$5)+(H245*Modellvärden!H$5)+(I245*Modellvärden!I$5)+(J245*Modellvärden!J$5)
+(K245*Modellvärden!K$5)+(L245*Modellvärden!L$5))</f>
        <v>29.049867621405866</v>
      </c>
      <c r="P245" s="47">
        <f>(_xlfn.XLOOKUP(M245,Regressionsresultat!$B$53:$B$61,Modellvärden!$B$21:$B$29)*Modellvärden!$B$18)</f>
        <v>33.151530705965484</v>
      </c>
      <c r="Q245" s="47">
        <f t="shared" si="3"/>
        <v>30.401860102770684</v>
      </c>
      <c r="R245" s="47"/>
    </row>
    <row r="246" spans="1:18" ht="17.25">
      <c r="A246" s="9" t="s">
        <v>115</v>
      </c>
      <c r="B246" s="10">
        <f>IFERROR((Indata!B246*Modellvärden!B$7)+Modellvärden!B$6,"")</f>
        <v>31.311420500000004</v>
      </c>
      <c r="C246" s="10">
        <f>IFERROR((Indata!C246*Modellvärden!C$7)+Modellvärden!C$6,"")</f>
        <v>30.437841799999998</v>
      </c>
      <c r="D246" s="10">
        <f>IFERROR((Indata!D246*Modellvärden!D$7)+Modellvärden!D$6,"")</f>
        <v>27.065300000000001</v>
      </c>
      <c r="E246" s="10">
        <f>IFERROR((Indata!E246*Modellvärden!E$7)+Modellvärden!E$6,"")</f>
        <v>29.186663999999997</v>
      </c>
      <c r="F246" s="10">
        <f>IFERROR((Indata!F246*Modellvärden!F$7)+Modellvärden!F$6,"")</f>
        <v>28.15799056232796</v>
      </c>
      <c r="G246" s="10">
        <f>IFERROR((Indata!G246*Modellvärden!G$7)+Modellvärden!G$6,"")</f>
        <v>30.1</v>
      </c>
      <c r="H246" s="10">
        <f>IFERROR((Indata!H246*Modellvärden!H$7)+Modellvärden!H$6,"")</f>
        <v>25.452400000000004</v>
      </c>
      <c r="I246" s="10">
        <f>IFERROR((Indata!I246*Modellvärden!I$7)+Modellvärden!I$6,"")</f>
        <v>37.705799999999996</v>
      </c>
      <c r="J246" s="10">
        <f>IFERROR((Indata!J246*Modellvärden!J$7)+Modellvärden!J$6,"")</f>
        <v>37.870800000000003</v>
      </c>
      <c r="K246" s="10">
        <f>IFERROR((Indata!K246*Modellvärden!K$7)+Modellvärden!K$6,"")</f>
        <v>24.659999999999989</v>
      </c>
      <c r="L246" s="10">
        <f>IFERROR((Indata!L246*Modellvärden!L$7)+Modellvärden!L$6,"")</f>
        <v>26.11069999999998</v>
      </c>
      <c r="M246" t="s">
        <v>104</v>
      </c>
      <c r="N246" s="47">
        <f>IF(K246="",(B246*Modellvärden!B$11)+(C246*Modellvärden!C$11)+(D246*Modellvärden!D$11)+(E246*Modellvärden!E$11)+(F246*Modellvärden!F$11)+(G246*Modellvärden!G$11), (B246*Modellvärden!B$4)+(C246*Modellvärden!C$4)+(D246*Modellvärden!D$4)+(E246*Modellvärden!E$4)+(F246*Modellvärden!F$4)+(G246*Modellvärden!G$4)+(H246*Modellvärden!H$4)+(I246*Modellvärden!I$4)+(J246*Modellvärden!J$4)+(K246*Modellvärden!K$4)+(L246*Modellvärden!L$4))</f>
        <v>29.917045307786456</v>
      </c>
      <c r="O246" s="47">
        <f>IF(K246="",(B246*Modellvärden!B$12)+(C246*Modellvärden!C$12)+(D246*Modellvärden!D$12)+(E246*Modellvärden!E$12)+(F246*Modellvärden!F$12)+(G246*Modellvärden!G$12),(B246*Modellvärden!B$5)+(C246*Modellvärden!C$5)+(D246*Modellvärden!D$5)+(E246*Modellvärden!E$5)+(F246*Modellvärden!F$5)+(G246*Modellvärden!G$5)+(H246*Modellvärden!H$5)+(I246*Modellvärden!I$5)+(J246*Modellvärden!J$5)
+(K246*Modellvärden!K$5)+(L246*Modellvärden!L$5))</f>
        <v>29.978176970862563</v>
      </c>
      <c r="P246" s="47">
        <f>(_xlfn.XLOOKUP(M246,Regressionsresultat!$B$53:$B$61,Modellvärden!$B$21:$B$29)*Modellvärden!$B$18)</f>
        <v>23.722217719568764</v>
      </c>
      <c r="Q246" s="47">
        <f t="shared" si="3"/>
        <v>27.872479999405925</v>
      </c>
      <c r="R246" s="47"/>
    </row>
    <row r="247" spans="1:18" ht="17.25">
      <c r="A247" s="9" t="s">
        <v>279</v>
      </c>
      <c r="B247" s="10">
        <f>IFERROR((Indata!B247*Modellvärden!B$7)+Modellvärden!B$6,"")</f>
        <v>31.452873500000003</v>
      </c>
      <c r="C247" s="10">
        <f>IFERROR((Indata!C247*Modellvärden!C$7)+Modellvärden!C$6,"")</f>
        <v>29.811520999999999</v>
      </c>
      <c r="D247" s="10">
        <f>IFERROR((Indata!D247*Modellvärden!D$7)+Modellvärden!D$6,"")</f>
        <v>27.012800000000002</v>
      </c>
      <c r="E247" s="10">
        <f>IFERROR((Indata!E247*Modellvärden!E$7)+Modellvärden!E$6,"")</f>
        <v>28.956588</v>
      </c>
      <c r="F247" s="10">
        <f>IFERROR((Indata!F247*Modellvärden!F$7)+Modellvärden!F$6,"")</f>
        <v>28.394385964912281</v>
      </c>
      <c r="G247" s="10">
        <f>IFERROR((Indata!G247*Modellvärden!G$7)+Modellvärden!G$6,"")</f>
        <v>28.6906</v>
      </c>
      <c r="H247" s="10" t="str">
        <f>IFERROR((Indata!H247*Modellvärden!H$7)+Modellvärden!H$6,"")</f>
        <v/>
      </c>
      <c r="I247" s="10" t="str">
        <f>IFERROR((Indata!I247*Modellvärden!I$7)+Modellvärden!I$6,"")</f>
        <v/>
      </c>
      <c r="J247" s="10" t="str">
        <f>IFERROR((Indata!J247*Modellvärden!J$7)+Modellvärden!J$6,"")</f>
        <v/>
      </c>
      <c r="K247" s="10" t="str">
        <f>IFERROR((Indata!K247*Modellvärden!K$7)+Modellvärden!K$6,"")</f>
        <v/>
      </c>
      <c r="L247" s="10" t="str">
        <f>IFERROR((Indata!L247*Modellvärden!L$7)+Modellvärden!L$6,"")</f>
        <v/>
      </c>
      <c r="M247" t="s">
        <v>104</v>
      </c>
      <c r="N247" s="47">
        <f>IF(K247="",(B247*Modellvärden!B$11)+(C247*Modellvärden!C$11)+(D247*Modellvärden!D$11)+(E247*Modellvärden!E$11)+(F247*Modellvärden!F$11)+(G247*Modellvärden!G$11), (B247*Modellvärden!B$4)+(C247*Modellvärden!C$4)+(D247*Modellvärden!D$4)+(E247*Modellvärden!E$4)+(F247*Modellvärden!F$4)+(G247*Modellvärden!G$4)+(H247*Modellvärden!H$4)+(I247*Modellvärden!I$4)+(J247*Modellvärden!J$4)+(K247*Modellvärden!K$4)+(L247*Modellvärden!L$4))</f>
        <v>29.081259277994327</v>
      </c>
      <c r="O247" s="47">
        <f>IF(K247="",(B247*Modellvärden!B$12)+(C247*Modellvärden!C$12)+(D247*Modellvärden!D$12)+(E247*Modellvärden!E$12)+(F247*Modellvärden!F$12)+(G247*Modellvärden!G$12),(B247*Modellvärden!B$5)+(C247*Modellvärden!C$5)+(D247*Modellvärden!D$5)+(E247*Modellvärden!E$5)+(F247*Modellvärden!F$5)+(G247*Modellvärden!G$5)+(H247*Modellvärden!H$5)+(I247*Modellvärden!I$5)+(J247*Modellvärden!J$5)
+(K247*Modellvärden!K$5)+(L247*Modellvärden!L$5))</f>
        <v>29.090223066194604</v>
      </c>
      <c r="P247" s="47">
        <f>(_xlfn.XLOOKUP(M247,Regressionsresultat!$B$53:$B$61,Modellvärden!$B$21:$B$29)*Modellvärden!$B$18)</f>
        <v>23.722217719568764</v>
      </c>
      <c r="Q247" s="47">
        <f t="shared" si="3"/>
        <v>27.297900021252563</v>
      </c>
      <c r="R247" s="47"/>
    </row>
    <row r="248" spans="1:18" ht="17.25">
      <c r="A248" s="9" t="s">
        <v>28</v>
      </c>
      <c r="B248" s="10">
        <f>IFERROR((Indata!B248*Modellvärden!B$7)+Modellvärden!B$6,"")</f>
        <v>32.035518500000002</v>
      </c>
      <c r="C248" s="10">
        <f>IFERROR((Indata!C248*Modellvärden!C$7)+Modellvärden!C$6,"")</f>
        <v>32.171581699999997</v>
      </c>
      <c r="D248" s="10">
        <f>IFERROR((Indata!D248*Modellvärden!D$7)+Modellvärden!D$6,"")</f>
        <v>27.6099</v>
      </c>
      <c r="E248" s="10">
        <f>IFERROR((Indata!E248*Modellvärden!E$7)+Modellvärden!E$6,"")</f>
        <v>29.932562999999998</v>
      </c>
      <c r="F248" s="10">
        <f>IFERROR((Indata!F248*Modellvärden!F$7)+Modellvärden!F$6,"")</f>
        <v>23.466454324888566</v>
      </c>
      <c r="G248" s="10">
        <f>IFERROR((Indata!G248*Modellvärden!G$7)+Modellvärden!G$6,"")</f>
        <v>37.303600000000003</v>
      </c>
      <c r="H248" s="10">
        <f>IFERROR((Indata!H248*Modellvärden!H$7)+Modellvärden!H$6,"")</f>
        <v>27.349600000000002</v>
      </c>
      <c r="I248" s="10">
        <f>IFERROR((Indata!I248*Modellvärden!I$7)+Modellvärden!I$6,"")</f>
        <v>20.656199999999998</v>
      </c>
      <c r="J248" s="10">
        <f>IFERROR((Indata!J248*Modellvärden!J$7)+Modellvärden!J$6,"")</f>
        <v>19.645600000000002</v>
      </c>
      <c r="K248" s="10">
        <f>IFERROR((Indata!K248*Modellvärden!K$7)+Modellvärden!K$6,"")</f>
        <v>32.251999999999988</v>
      </c>
      <c r="L248" s="10">
        <f>IFERROR((Indata!L248*Modellvärden!L$7)+Modellvärden!L$6,"")</f>
        <v>27.524300000000011</v>
      </c>
      <c r="M248" t="s">
        <v>26</v>
      </c>
      <c r="N248" s="47">
        <f>IF(K248="",(B248*Modellvärden!B$11)+(C248*Modellvärden!C$11)+(D248*Modellvärden!D$11)+(E248*Modellvärden!E$11)+(F248*Modellvärden!F$11)+(G248*Modellvärden!G$11), (B248*Modellvärden!B$4)+(C248*Modellvärden!C$4)+(D248*Modellvärden!D$4)+(E248*Modellvärden!E$4)+(F248*Modellvärden!F$4)+(G248*Modellvärden!G$4)+(H248*Modellvärden!H$4)+(I248*Modellvärden!I$4)+(J248*Modellvärden!J$4)+(K248*Modellvärden!K$4)+(L248*Modellvärden!L$4))</f>
        <v>28.002676215360964</v>
      </c>
      <c r="O248" s="47">
        <f>IF(K248="",(B248*Modellvärden!B$12)+(C248*Modellvärden!C$12)+(D248*Modellvärden!D$12)+(E248*Modellvärden!E$12)+(F248*Modellvärden!F$12)+(G248*Modellvärden!G$12),(B248*Modellvärden!B$5)+(C248*Modellvärden!C$5)+(D248*Modellvärden!D$5)+(E248*Modellvärden!E$5)+(F248*Modellvärden!F$5)+(G248*Modellvärden!G$5)+(H248*Modellvärden!H$5)+(I248*Modellvärden!I$5)+(J248*Modellvärden!J$5)
+(K248*Modellvärden!K$5)+(L248*Modellvärden!L$5))</f>
        <v>27.78972783029846</v>
      </c>
      <c r="P248" s="47">
        <f>(_xlfn.XLOOKUP(M248,Regressionsresultat!$B$53:$B$61,Modellvärden!$B$21:$B$29)*Modellvärden!$B$18)</f>
        <v>29.352675018140246</v>
      </c>
      <c r="Q248" s="47">
        <f t="shared" si="3"/>
        <v>28.381693021266557</v>
      </c>
      <c r="R248" s="47"/>
    </row>
    <row r="249" spans="1:18" ht="17.25">
      <c r="A249" s="9" t="s">
        <v>327</v>
      </c>
      <c r="B249" s="10">
        <f>IFERROR((Indata!B249*Modellvärden!B$7)+Modellvärden!B$6,"")</f>
        <v>30.202953500000003</v>
      </c>
      <c r="C249" s="10">
        <f>IFERROR((Indata!C249*Modellvärden!C$7)+Modellvärden!C$6,"")</f>
        <v>29.739559999999997</v>
      </c>
      <c r="D249" s="10">
        <f>IFERROR((Indata!D249*Modellvärden!D$7)+Modellvärden!D$6,"")</f>
        <v>26.970800000000001</v>
      </c>
      <c r="E249" s="10">
        <f>IFERROR((Indata!E249*Modellvärden!E$7)+Modellvärden!E$6,"")</f>
        <v>28.934642999999998</v>
      </c>
      <c r="F249" s="10">
        <f>IFERROR((Indata!F249*Modellvärden!F$7)+Modellvärden!F$6,"")</f>
        <v>32.248785648574056</v>
      </c>
      <c r="G249" s="10">
        <f>IFERROR((Indata!G249*Modellvärden!G$7)+Modellvärden!G$6,"")</f>
        <v>28.4818</v>
      </c>
      <c r="H249" s="10" t="str">
        <f>IFERROR((Indata!H249*Modellvärden!H$7)+Modellvärden!H$6,"")</f>
        <v/>
      </c>
      <c r="I249" s="10" t="str">
        <f>IFERROR((Indata!I249*Modellvärden!I$7)+Modellvärden!I$6,"")</f>
        <v/>
      </c>
      <c r="J249" s="10" t="str">
        <f>IFERROR((Indata!J249*Modellvärden!J$7)+Modellvärden!J$6,"")</f>
        <v/>
      </c>
      <c r="K249" s="10" t="str">
        <f>IFERROR((Indata!K249*Modellvärden!K$7)+Modellvärden!K$6,"")</f>
        <v/>
      </c>
      <c r="L249" s="10" t="str">
        <f>IFERROR((Indata!L249*Modellvärden!L$7)+Modellvärden!L$6,"")</f>
        <v/>
      </c>
      <c r="M249" t="s">
        <v>229</v>
      </c>
      <c r="N249" s="47">
        <f>IF(K249="",(B249*Modellvärden!B$11)+(C249*Modellvärden!C$11)+(D249*Modellvärden!D$11)+(E249*Modellvärden!E$11)+(F249*Modellvärden!F$11)+(G249*Modellvärden!G$11), (B249*Modellvärden!B$4)+(C249*Modellvärden!C$4)+(D249*Modellvärden!D$4)+(E249*Modellvärden!E$4)+(F249*Modellvärden!F$4)+(G249*Modellvärden!G$4)+(H249*Modellvärden!H$4)+(I249*Modellvärden!I$4)+(J249*Modellvärden!J$4)+(K249*Modellvärden!K$4)+(L249*Modellvärden!L$4))</f>
        <v>29.420085930261756</v>
      </c>
      <c r="O249" s="47">
        <f>IF(K249="",(B249*Modellvärden!B$12)+(C249*Modellvärden!C$12)+(D249*Modellvärden!D$12)+(E249*Modellvärden!E$12)+(F249*Modellvärden!F$12)+(G249*Modellvärden!G$12),(B249*Modellvärden!B$5)+(C249*Modellvärden!C$5)+(D249*Modellvärden!D$5)+(E249*Modellvärden!E$5)+(F249*Modellvärden!F$5)+(G249*Modellvärden!G$5)+(H249*Modellvärden!H$5)+(I249*Modellvärden!I$5)+(J249*Modellvärden!J$5)
+(K249*Modellvärden!K$5)+(L249*Modellvärden!L$5))</f>
        <v>29.375003077544768</v>
      </c>
      <c r="P249" s="47">
        <f>(_xlfn.XLOOKUP(M249,Regressionsresultat!$B$53:$B$61,Modellvärden!$B$21:$B$29)*Modellvärden!$B$18)</f>
        <v>20.165998647610348</v>
      </c>
      <c r="Q249" s="47">
        <f t="shared" si="3"/>
        <v>26.320362551805626</v>
      </c>
      <c r="R249" s="47"/>
    </row>
    <row r="250" spans="1:18" ht="17.25">
      <c r="A250" s="9" t="s">
        <v>212</v>
      </c>
      <c r="B250" s="10">
        <f>IFERROR((Indata!B250*Modellvärden!B$7)+Modellvärden!B$6,"")</f>
        <v>31.509867000000003</v>
      </c>
      <c r="C250" s="10">
        <f>IFERROR((Indata!C250*Modellvärden!C$7)+Modellvärden!C$6,"")</f>
        <v>30.5513321</v>
      </c>
      <c r="D250" s="10">
        <f>IFERROR((Indata!D250*Modellvärden!D$7)+Modellvärden!D$6,"")</f>
        <v>27.102400000000003</v>
      </c>
      <c r="E250" s="10">
        <f>IFERROR((Indata!E250*Modellvärden!E$7)+Modellvärden!E$6,"")</f>
        <v>29.530622999999999</v>
      </c>
      <c r="F250" s="10">
        <f>IFERROR((Indata!F250*Modellvärden!F$7)+Modellvärden!F$6,"")</f>
        <v>33.736660808435857</v>
      </c>
      <c r="G250" s="10">
        <f>IFERROR((Indata!G250*Modellvärden!G$7)+Modellvärden!G$6,"")</f>
        <v>30.935199999999998</v>
      </c>
      <c r="H250" s="10">
        <f>IFERROR((Indata!H250*Modellvärden!H$7)+Modellvärden!H$6,"")</f>
        <v>26.309199999999997</v>
      </c>
      <c r="I250" s="10">
        <f>IFERROR((Indata!I250*Modellvärden!I$7)+Modellvärden!I$6,"")</f>
        <v>25.318200000000001</v>
      </c>
      <c r="J250" s="10">
        <f>IFERROR((Indata!J250*Modellvärden!J$7)+Modellvärden!J$6,"")</f>
        <v>32.589999999999996</v>
      </c>
      <c r="K250" s="10">
        <f>IFERROR((Indata!K250*Modellvärden!K$7)+Modellvärden!K$6,"")</f>
        <v>26.895999999999994</v>
      </c>
      <c r="L250" s="10">
        <f>IFERROR((Indata!L250*Modellvärden!L$7)+Modellvärden!L$6,"")</f>
        <v>27.170900000000017</v>
      </c>
      <c r="M250" t="s">
        <v>195</v>
      </c>
      <c r="N250" s="47">
        <f>IF(K250="",(B250*Modellvärden!B$11)+(C250*Modellvärden!C$11)+(D250*Modellvärden!D$11)+(E250*Modellvärden!E$11)+(F250*Modellvärden!F$11)+(G250*Modellvärden!G$11), (B250*Modellvärden!B$4)+(C250*Modellvärden!C$4)+(D250*Modellvärden!D$4)+(E250*Modellvärden!E$4)+(F250*Modellvärden!F$4)+(G250*Modellvärden!G$4)+(H250*Modellvärden!H$4)+(I250*Modellvärden!I$4)+(J250*Modellvärden!J$4)+(K250*Modellvärden!K$4)+(L250*Modellvärden!L$4))</f>
        <v>29.066159011200504</v>
      </c>
      <c r="O250" s="47">
        <f>IF(K250="",(B250*Modellvärden!B$12)+(C250*Modellvärden!C$12)+(D250*Modellvärden!D$12)+(E250*Modellvärden!E$12)+(F250*Modellvärden!F$12)+(G250*Modellvärden!G$12),(B250*Modellvärden!B$5)+(C250*Modellvärden!C$5)+(D250*Modellvärden!D$5)+(E250*Modellvärden!E$5)+(F250*Modellvärden!F$5)+(G250*Modellvärden!G$5)+(H250*Modellvärden!H$5)+(I250*Modellvärden!I$5)+(J250*Modellvärden!J$5)
+(K250*Modellvärden!K$5)+(L250*Modellvärden!L$5))</f>
        <v>28.849339213550994</v>
      </c>
      <c r="P250" s="47">
        <f>(_xlfn.XLOOKUP(M250,Regressionsresultat!$B$53:$B$61,Modellvärden!$B$21:$B$29)*Modellvärden!$B$18)</f>
        <v>33.151530705965484</v>
      </c>
      <c r="Q250" s="47">
        <f t="shared" si="3"/>
        <v>30.355676310238994</v>
      </c>
      <c r="R250" s="47"/>
    </row>
    <row r="251" spans="1:18" ht="17.25">
      <c r="A251" s="9" t="s">
        <v>180</v>
      </c>
      <c r="B251" s="10">
        <f>IFERROR((Indata!B251*Modellvärden!B$7)+Modellvärden!B$6,"")</f>
        <v>31.243654500000005</v>
      </c>
      <c r="C251" s="10">
        <f>IFERROR((Indata!C251*Modellvärden!C$7)+Modellvärden!C$6,"")</f>
        <v>35.028259999999996</v>
      </c>
      <c r="D251" s="10">
        <f>IFERROR((Indata!D251*Modellvärden!D$7)+Modellvärden!D$6,"")</f>
        <v>27.476900000000001</v>
      </c>
      <c r="E251" s="10">
        <f>IFERROR((Indata!E251*Modellvärden!E$7)+Modellvärden!E$6,"")</f>
        <v>30.328265999999999</v>
      </c>
      <c r="F251" s="10">
        <f>IFERROR((Indata!F251*Modellvärden!F$7)+Modellvärden!F$6,"")</f>
        <v>31.849335386802512</v>
      </c>
      <c r="G251" s="10">
        <f>IFERROR((Indata!G251*Modellvärden!G$7)+Modellvärden!G$6,"")</f>
        <v>27.333399999999997</v>
      </c>
      <c r="H251" s="10">
        <f>IFERROR((Indata!H251*Modellvärden!H$7)+Modellvärden!H$6,"")</f>
        <v>28.879599999999996</v>
      </c>
      <c r="I251" s="10">
        <f>IFERROR((Indata!I251*Modellvärden!I$7)+Modellvärden!I$6,"")</f>
        <v>27.6159</v>
      </c>
      <c r="J251" s="10">
        <f>IFERROR((Indata!J251*Modellvärden!J$7)+Modellvärden!J$6,"")</f>
        <v>28.6616</v>
      </c>
      <c r="K251" s="10">
        <f>IFERROR((Indata!K251*Modellvärden!K$7)+Modellvärden!K$6,"")</f>
        <v>29.703999999999994</v>
      </c>
      <c r="L251" s="10">
        <f>IFERROR((Indata!L251*Modellvärden!L$7)+Modellvärden!L$6,"")</f>
        <v>26.375750000000011</v>
      </c>
      <c r="M251" t="s">
        <v>171</v>
      </c>
      <c r="N251" s="47">
        <f>IF(K251="",(B251*Modellvärden!B$11)+(C251*Modellvärden!C$11)+(D251*Modellvärden!D$11)+(E251*Modellvärden!E$11)+(F251*Modellvärden!F$11)+(G251*Modellvärden!G$11), (B251*Modellvärden!B$4)+(C251*Modellvärden!C$4)+(D251*Modellvärden!D$4)+(E251*Modellvärden!E$4)+(F251*Modellvärden!F$4)+(G251*Modellvärden!G$4)+(H251*Modellvärden!H$4)+(I251*Modellvärden!I$4)+(J251*Modellvärden!J$4)+(K251*Modellvärden!K$4)+(L251*Modellvärden!L$4))</f>
        <v>29.56955307541438</v>
      </c>
      <c r="O251" s="47">
        <f>IF(K251="",(B251*Modellvärden!B$12)+(C251*Modellvärden!C$12)+(D251*Modellvärden!D$12)+(E251*Modellvärden!E$12)+(F251*Modellvärden!F$12)+(G251*Modellvärden!G$12),(B251*Modellvärden!B$5)+(C251*Modellvärden!C$5)+(D251*Modellvärden!D$5)+(E251*Modellvärden!E$5)+(F251*Modellvärden!F$5)+(G251*Modellvärden!G$5)+(H251*Modellvärden!H$5)+(I251*Modellvärden!I$5)+(J251*Modellvärden!J$5)
+(K251*Modellvärden!K$5)+(L251*Modellvärden!L$5))</f>
        <v>29.700547599109356</v>
      </c>
      <c r="P251" s="47">
        <f>(_xlfn.XLOOKUP(M251,Regressionsresultat!$B$53:$B$61,Modellvärden!$B$21:$B$29)*Modellvärden!$B$18)</f>
        <v>29.156866757766061</v>
      </c>
      <c r="Q251" s="47">
        <f t="shared" si="3"/>
        <v>29.475655810763261</v>
      </c>
      <c r="R251" s="47"/>
    </row>
    <row r="252" spans="1:18" ht="17.25">
      <c r="A252" s="9" t="s">
        <v>45</v>
      </c>
      <c r="B252" s="10">
        <f>IFERROR((Indata!B252*Modellvärden!B$7)+Modellvärden!B$6,"")</f>
        <v>32.500673500000005</v>
      </c>
      <c r="C252" s="10">
        <f>IFERROR((Indata!C252*Modellvärden!C$7)+Modellvärden!C$6,"")</f>
        <v>30.181643299999998</v>
      </c>
      <c r="D252" s="10">
        <f>IFERROR((Indata!D252*Modellvärden!D$7)+Modellvärden!D$6,"")</f>
        <v>28.397400000000001</v>
      </c>
      <c r="E252" s="10">
        <f>IFERROR((Indata!E252*Modellvärden!E$7)+Modellvärden!E$6,"")</f>
        <v>29.068391999999999</v>
      </c>
      <c r="F252" s="10">
        <f>IFERROR((Indata!F252*Modellvärden!F$7)+Modellvärden!F$6,"")</f>
        <v>22.116896551724139</v>
      </c>
      <c r="G252" s="10">
        <f>IFERROR((Indata!G252*Modellvärden!G$7)+Modellvärden!G$6,"")</f>
        <v>36.468400000000003</v>
      </c>
      <c r="H252" s="10">
        <f>IFERROR((Indata!H252*Modellvärden!H$7)+Modellvärden!H$6,"")</f>
        <v>25.574800000000003</v>
      </c>
      <c r="I252" s="10">
        <f>IFERROR((Indata!I252*Modellvärden!I$7)+Modellvärden!I$6,"")</f>
        <v>24.885300000000001</v>
      </c>
      <c r="J252" s="10">
        <f>IFERROR((Indata!J252*Modellvärden!J$7)+Modellvärden!J$6,"")</f>
        <v>20.515000000000001</v>
      </c>
      <c r="K252" s="10">
        <f>IFERROR((Indata!K252*Modellvärden!K$7)+Modellvärden!K$6,"")</f>
        <v>25.127999999999993</v>
      </c>
      <c r="L252" s="10">
        <f>IFERROR((Indata!L252*Modellvärden!L$7)+Modellvärden!L$6,"")</f>
        <v>25.668949999999995</v>
      </c>
      <c r="M252" t="s">
        <v>26</v>
      </c>
      <c r="N252" s="47">
        <f>IF(K252="",(B252*Modellvärden!B$11)+(C252*Modellvärden!C$11)+(D252*Modellvärden!D$11)+(E252*Modellvärden!E$11)+(F252*Modellvärden!F$11)+(G252*Modellvärden!G$11), (B252*Modellvärden!B$4)+(C252*Modellvärden!C$4)+(D252*Modellvärden!D$4)+(E252*Modellvärden!E$4)+(F252*Modellvärden!F$4)+(G252*Modellvärden!G$4)+(H252*Modellvärden!H$4)+(I252*Modellvärden!I$4)+(J252*Modellvärden!J$4)+(K252*Modellvärden!K$4)+(L252*Modellvärden!L$4))</f>
        <v>27.083584144601001</v>
      </c>
      <c r="O252" s="47">
        <f>IF(K252="",(B252*Modellvärden!B$12)+(C252*Modellvärden!C$12)+(D252*Modellvärden!D$12)+(E252*Modellvärden!E$12)+(F252*Modellvärden!F$12)+(G252*Modellvärden!G$12),(B252*Modellvärden!B$5)+(C252*Modellvärden!C$5)+(D252*Modellvärden!D$5)+(E252*Modellvärden!E$5)+(F252*Modellvärden!F$5)+(G252*Modellvärden!G$5)+(H252*Modellvärden!H$5)+(I252*Modellvärden!I$5)+(J252*Modellvärden!J$5)
+(K252*Modellvärden!K$5)+(L252*Modellvärden!L$5))</f>
        <v>26.830191445387452</v>
      </c>
      <c r="P252" s="47">
        <f>(_xlfn.XLOOKUP(M252,Regressionsresultat!$B$53:$B$61,Modellvärden!$B$21:$B$29)*Modellvärden!$B$18)</f>
        <v>29.352675018140246</v>
      </c>
      <c r="Q252" s="47">
        <f t="shared" si="3"/>
        <v>27.755483536042902</v>
      </c>
      <c r="R252" s="47"/>
    </row>
    <row r="253" spans="1:18" ht="17.25">
      <c r="A253" s="9" t="s">
        <v>52</v>
      </c>
      <c r="B253" s="10">
        <f>IFERROR((Indata!B253*Modellvärden!B$7)+Modellvärden!B$6,"")</f>
        <v>32.368892500000001</v>
      </c>
      <c r="C253" s="10">
        <f>IFERROR((Indata!C253*Modellvärden!C$7)+Modellvärden!C$6,"")</f>
        <v>32.4290807</v>
      </c>
      <c r="D253" s="10">
        <f>IFERROR((Indata!D253*Modellvärden!D$7)+Modellvärden!D$6,"")</f>
        <v>28.7775</v>
      </c>
      <c r="E253" s="10">
        <f>IFERROR((Indata!E253*Modellvärden!E$7)+Modellvärden!E$6,"")</f>
        <v>29.839469999999999</v>
      </c>
      <c r="F253" s="10">
        <f>IFERROR((Indata!F253*Modellvärden!F$7)+Modellvärden!F$6,"")</f>
        <v>23.833485041007279</v>
      </c>
      <c r="G253" s="10">
        <f>IFERROR((Indata!G253*Modellvärden!G$7)+Modellvärden!G$6,"")</f>
        <v>34.798000000000002</v>
      </c>
      <c r="H253" s="10">
        <f>IFERROR((Indata!H253*Modellvärden!H$7)+Modellvärden!H$6,"")</f>
        <v>24.2896</v>
      </c>
      <c r="I253" s="10">
        <f>IFERROR((Indata!I253*Modellvärden!I$7)+Modellvärden!I$6,"")</f>
        <v>34.375799999999998</v>
      </c>
      <c r="J253" s="10">
        <f>IFERROR((Indata!J253*Modellvärden!J$7)+Modellvärden!J$6,"")</f>
        <v>35.681199999999997</v>
      </c>
      <c r="K253" s="10">
        <f>IFERROR((Indata!K253*Modellvärden!K$7)+Modellvärden!K$6,"")</f>
        <v>22.423999999999992</v>
      </c>
      <c r="L253" s="10">
        <f>IFERROR((Indata!L253*Modellvärden!L$7)+Modellvärden!L$6,"")</f>
        <v>24.520399999999995</v>
      </c>
      <c r="M253" t="s">
        <v>26</v>
      </c>
      <c r="N253" s="47">
        <f>IF(K253="",(B253*Modellvärden!B$11)+(C253*Modellvärden!C$11)+(D253*Modellvärden!D$11)+(E253*Modellvärden!E$11)+(F253*Modellvärden!F$11)+(G253*Modellvärden!G$11), (B253*Modellvärden!B$4)+(C253*Modellvärden!C$4)+(D253*Modellvärden!D$4)+(E253*Modellvärden!E$4)+(F253*Modellvärden!F$4)+(G253*Modellvärden!G$4)+(H253*Modellvärden!H$4)+(I253*Modellvärden!I$4)+(J253*Modellvärden!J$4)+(K253*Modellvärden!K$4)+(L253*Modellvärden!L$4))</f>
        <v>29.40079659024186</v>
      </c>
      <c r="O253" s="47">
        <f>IF(K253="",(B253*Modellvärden!B$12)+(C253*Modellvärden!C$12)+(D253*Modellvärden!D$12)+(E253*Modellvärden!E$12)+(F253*Modellvärden!F$12)+(G253*Modellvärden!G$12),(B253*Modellvärden!B$5)+(C253*Modellvärden!C$5)+(D253*Modellvärden!D$5)+(E253*Modellvärden!E$5)+(F253*Modellvärden!F$5)+(G253*Modellvärden!G$5)+(H253*Modellvärden!H$5)+(I253*Modellvärden!I$5)+(J253*Modellvärden!J$5)
+(K253*Modellvärden!K$5)+(L253*Modellvärden!L$5))</f>
        <v>29.386365344629535</v>
      </c>
      <c r="P253" s="47">
        <f>(_xlfn.XLOOKUP(M253,Regressionsresultat!$B$53:$B$61,Modellvärden!$B$21:$B$29)*Modellvärden!$B$18)</f>
        <v>29.352675018140246</v>
      </c>
      <c r="Q253" s="47">
        <f t="shared" si="3"/>
        <v>29.379945651003879</v>
      </c>
      <c r="R253" s="47"/>
    </row>
    <row r="254" spans="1:18" ht="17.25">
      <c r="A254" s="9" t="s">
        <v>230</v>
      </c>
      <c r="B254" s="10">
        <f>IFERROR((Indata!B254*Modellvärden!B$7)+Modellvärden!B$6,"")</f>
        <v>30.264581500000002</v>
      </c>
      <c r="C254" s="10">
        <f>IFERROR((Indata!C254*Modellvärden!C$7)+Modellvärden!C$6,"")</f>
        <v>31.549249099999997</v>
      </c>
      <c r="D254" s="10">
        <f>IFERROR((Indata!D254*Modellvärden!D$7)+Modellvärden!D$6,"")</f>
        <v>27.0688</v>
      </c>
      <c r="E254" s="10">
        <f>IFERROR((Indata!E254*Modellvärden!E$7)+Modellvärden!E$6,"")</f>
        <v>29.381165999999997</v>
      </c>
      <c r="F254" s="10">
        <f>IFERROR((Indata!F254*Modellvärden!F$7)+Modellvärden!F$6,"")</f>
        <v>32.165290891573406</v>
      </c>
      <c r="G254" s="10">
        <f>IFERROR((Indata!G254*Modellvärden!G$7)+Modellvärden!G$6,"")</f>
        <v>24.88</v>
      </c>
      <c r="H254" s="10">
        <f>IFERROR((Indata!H254*Modellvärden!H$7)+Modellvärden!H$6,"")</f>
        <v>34.2652</v>
      </c>
      <c r="I254" s="10">
        <f>IFERROR((Indata!I254*Modellvärden!I$7)+Modellvärden!I$6,"")</f>
        <v>26.916600000000003</v>
      </c>
      <c r="J254" s="10">
        <f>IFERROR((Indata!J254*Modellvärden!J$7)+Modellvärden!J$6,"")</f>
        <v>35.037199999999999</v>
      </c>
      <c r="K254" s="10">
        <f>IFERROR((Indata!K254*Modellvärden!K$7)+Modellvärden!K$6,"")</f>
        <v>28.975999999999992</v>
      </c>
      <c r="L254" s="10">
        <f>IFERROR((Indata!L254*Modellvärden!L$7)+Modellvärden!L$6,"")</f>
        <v>31.058300000000003</v>
      </c>
      <c r="M254" t="s">
        <v>229</v>
      </c>
      <c r="N254" s="47">
        <f>IF(K254="",(B254*Modellvärden!B$11)+(C254*Modellvärden!C$11)+(D254*Modellvärden!D$11)+(E254*Modellvärden!E$11)+(F254*Modellvärden!F$11)+(G254*Modellvärden!G$11), (B254*Modellvärden!B$4)+(C254*Modellvärden!C$4)+(D254*Modellvärden!D$4)+(E254*Modellvärden!E$4)+(F254*Modellvärden!F$4)+(G254*Modellvärden!G$4)+(H254*Modellvärden!H$4)+(I254*Modellvärden!I$4)+(J254*Modellvärden!J$4)+(K254*Modellvärden!K$4)+(L254*Modellvärden!L$4))</f>
        <v>30.337012774535236</v>
      </c>
      <c r="O254" s="47">
        <f>IF(K254="",(B254*Modellvärden!B$12)+(C254*Modellvärden!C$12)+(D254*Modellvärden!D$12)+(E254*Modellvärden!E$12)+(F254*Modellvärden!F$12)+(G254*Modellvärden!G$12),(B254*Modellvärden!B$5)+(C254*Modellvärden!C$5)+(D254*Modellvärden!D$5)+(E254*Modellvärden!E$5)+(F254*Modellvärden!F$5)+(G254*Modellvärden!G$5)+(H254*Modellvärden!H$5)+(I254*Modellvärden!I$5)+(J254*Modellvärden!J$5)
+(K254*Modellvärden!K$5)+(L254*Modellvärden!L$5))</f>
        <v>30.557016274272375</v>
      </c>
      <c r="P254" s="47">
        <f>(_xlfn.XLOOKUP(M254,Regressionsresultat!$B$53:$B$61,Modellvärden!$B$21:$B$29)*Modellvärden!$B$18)</f>
        <v>20.165998647610348</v>
      </c>
      <c r="Q254" s="47">
        <f t="shared" si="3"/>
        <v>27.020009232139319</v>
      </c>
      <c r="R254" s="47"/>
    </row>
    <row r="255" spans="1:18" ht="17.25">
      <c r="A255" s="9" t="s">
        <v>330</v>
      </c>
      <c r="B255" s="10">
        <f>IFERROR((Indata!B255*Modellvärden!B$7)+Modellvärden!B$6,"")</f>
        <v>20.116824500000003</v>
      </c>
      <c r="C255" s="10">
        <f>IFERROR((Indata!C255*Modellvärden!C$7)+Modellvärden!C$6,"")</f>
        <v>29.704273099999998</v>
      </c>
      <c r="D255" s="10">
        <f>IFERROR((Indata!D255*Modellvärden!D$7)+Modellvärden!D$6,"")</f>
        <v>26.945600000000002</v>
      </c>
      <c r="E255" s="10">
        <f>IFERROR((Indata!E255*Modellvärden!E$7)+Modellvärden!E$6,"")</f>
        <v>28.881512999999998</v>
      </c>
      <c r="F255" s="10">
        <f>IFERROR((Indata!F255*Modellvärden!F$7)+Modellvärden!F$6,"")</f>
        <v>30.89015888147442</v>
      </c>
      <c r="G255" s="10">
        <f>IFERROR((Indata!G255*Modellvärden!G$7)+Modellvärden!G$6,"")</f>
        <v>23.7316</v>
      </c>
      <c r="H255" s="10" t="str">
        <f>IFERROR((Indata!H255*Modellvärden!H$7)+Modellvärden!H$6,"")</f>
        <v/>
      </c>
      <c r="I255" s="10" t="str">
        <f>IFERROR((Indata!I255*Modellvärden!I$7)+Modellvärden!I$6,"")</f>
        <v/>
      </c>
      <c r="J255" s="10" t="str">
        <f>IFERROR((Indata!J255*Modellvärden!J$7)+Modellvärden!J$6,"")</f>
        <v/>
      </c>
      <c r="K255" s="10" t="str">
        <f>IFERROR((Indata!K255*Modellvärden!K$7)+Modellvärden!K$6,"")</f>
        <v/>
      </c>
      <c r="L255" s="10" t="str">
        <f>IFERROR((Indata!L255*Modellvärden!L$7)+Modellvärden!L$6,"")</f>
        <v/>
      </c>
      <c r="M255" t="s">
        <v>229</v>
      </c>
      <c r="N255" s="47">
        <f>IF(K255="",(B255*Modellvärden!B$11)+(C255*Modellvärden!C$11)+(D255*Modellvärden!D$11)+(E255*Modellvärden!E$11)+(F255*Modellvärden!F$11)+(G255*Modellvärden!G$11), (B255*Modellvärden!B$4)+(C255*Modellvärden!C$4)+(D255*Modellvärden!D$4)+(E255*Modellvärden!E$4)+(F255*Modellvärden!F$4)+(G255*Modellvärden!G$4)+(H255*Modellvärden!H$4)+(I255*Modellvärden!I$4)+(J255*Modellvärden!J$4)+(K255*Modellvärden!K$4)+(L255*Modellvärden!L$4))</f>
        <v>27.110583507883046</v>
      </c>
      <c r="O255" s="47">
        <f>IF(K255="",(B255*Modellvärden!B$12)+(C255*Modellvärden!C$12)+(D255*Modellvärden!D$12)+(E255*Modellvärden!E$12)+(F255*Modellvärden!F$12)+(G255*Modellvärden!G$12),(B255*Modellvärden!B$5)+(C255*Modellvärden!C$5)+(D255*Modellvärden!D$5)+(E255*Modellvärden!E$5)+(F255*Modellvärden!F$5)+(G255*Modellvärden!G$5)+(H255*Modellvärden!H$5)+(I255*Modellvärden!I$5)+(J255*Modellvärden!J$5)
+(K255*Modellvärden!K$5)+(L255*Modellvärden!L$5))</f>
        <v>27.78638384884642</v>
      </c>
      <c r="P255" s="47">
        <f>(_xlfn.XLOOKUP(M255,Regressionsresultat!$B$53:$B$61,Modellvärden!$B$21:$B$29)*Modellvärden!$B$18)</f>
        <v>20.165998647610348</v>
      </c>
      <c r="Q255" s="47">
        <f t="shared" si="3"/>
        <v>25.020988668113272</v>
      </c>
      <c r="R255" s="47"/>
    </row>
    <row r="256" spans="1:18" ht="17.25">
      <c r="A256" s="9" t="s">
        <v>323</v>
      </c>
      <c r="B256" s="10">
        <f>IFERROR((Indata!B256*Modellvärden!B$7)+Modellvärden!B$6,"")</f>
        <v>30.822767500000005</v>
      </c>
      <c r="C256" s="10">
        <f>IFERROR((Indata!C256*Modellvärden!C$7)+Modellvärden!C$6,"")</f>
        <v>30.498791900000001</v>
      </c>
      <c r="D256" s="10">
        <f>IFERROR((Indata!D256*Modellvärden!D$7)+Modellvärden!D$6,"")</f>
        <v>27.035900000000002</v>
      </c>
      <c r="E256" s="10">
        <f>IFERROR((Indata!E256*Modellvärden!E$7)+Modellvärden!E$6,"")</f>
        <v>29.297082</v>
      </c>
      <c r="F256" s="10">
        <f>IFERROR((Indata!F256*Modellvärden!F$7)+Modellvärden!F$6,"")</f>
        <v>33.916343381389254</v>
      </c>
      <c r="G256" s="10">
        <f>IFERROR((Indata!G256*Modellvärden!G$7)+Modellvärden!G$6,"")</f>
        <v>25.923999999999999</v>
      </c>
      <c r="H256" s="10" t="str">
        <f>IFERROR((Indata!H256*Modellvärden!H$7)+Modellvärden!H$6,"")</f>
        <v/>
      </c>
      <c r="I256" s="10" t="str">
        <f>IFERROR((Indata!I256*Modellvärden!I$7)+Modellvärden!I$6,"")</f>
        <v/>
      </c>
      <c r="J256" s="10" t="str">
        <f>IFERROR((Indata!J256*Modellvärden!J$7)+Modellvärden!J$6,"")</f>
        <v/>
      </c>
      <c r="K256" s="10" t="str">
        <f>IFERROR((Indata!K256*Modellvärden!K$7)+Modellvärden!K$6,"")</f>
        <v/>
      </c>
      <c r="L256" s="10" t="str">
        <f>IFERROR((Indata!L256*Modellvärden!L$7)+Modellvärden!L$6,"")</f>
        <v/>
      </c>
      <c r="M256" t="s">
        <v>229</v>
      </c>
      <c r="N256" s="47">
        <f>IF(K256="",(B256*Modellvärden!B$11)+(C256*Modellvärden!C$11)+(D256*Modellvärden!D$11)+(E256*Modellvärden!E$11)+(F256*Modellvärden!F$11)+(G256*Modellvärden!G$11), (B256*Modellvärden!B$4)+(C256*Modellvärden!C$4)+(D256*Modellvärden!D$4)+(E256*Modellvärden!E$4)+(F256*Modellvärden!F$4)+(G256*Modellvärden!G$4)+(H256*Modellvärden!H$4)+(I256*Modellvärden!I$4)+(J256*Modellvärden!J$4)+(K256*Modellvärden!K$4)+(L256*Modellvärden!L$4))</f>
        <v>29.604074221724041</v>
      </c>
      <c r="O256" s="47">
        <f>IF(K256="",(B256*Modellvärden!B$12)+(C256*Modellvärden!C$12)+(D256*Modellvärden!D$12)+(E256*Modellvärden!E$12)+(F256*Modellvärden!F$12)+(G256*Modellvärden!G$12),(B256*Modellvärden!B$5)+(C256*Modellvärden!C$5)+(D256*Modellvärden!D$5)+(E256*Modellvärden!E$5)+(F256*Modellvärden!F$5)+(G256*Modellvärden!G$5)+(H256*Modellvärden!H$5)+(I256*Modellvärden!I$5)+(J256*Modellvärden!J$5)
+(K256*Modellvärden!K$5)+(L256*Modellvärden!L$5))</f>
        <v>29.662705820322444</v>
      </c>
      <c r="P256" s="47">
        <f>(_xlfn.XLOOKUP(M256,Regressionsresultat!$B$53:$B$61,Modellvärden!$B$21:$B$29)*Modellvärden!$B$18)</f>
        <v>20.165998647610348</v>
      </c>
      <c r="Q256" s="47">
        <f t="shared" si="3"/>
        <v>26.477592896552277</v>
      </c>
      <c r="R256" s="47"/>
    </row>
    <row r="257" spans="1:18" ht="17.25">
      <c r="A257" s="9" t="s">
        <v>299</v>
      </c>
      <c r="B257" s="10">
        <f>IFERROR((Indata!B257*Modellvärden!B$7)+Modellvärden!B$6,"")</f>
        <v>28.513314000000005</v>
      </c>
      <c r="C257" s="10">
        <f>IFERROR((Indata!C257*Modellvärden!C$7)+Modellvärden!C$6,"")</f>
        <v>29.6271968</v>
      </c>
      <c r="D257" s="10">
        <f>IFERROR((Indata!D257*Modellvärden!D$7)+Modellvärden!D$6,"")</f>
        <v>26.954700000000003</v>
      </c>
      <c r="E257" s="10">
        <f>IFERROR((Indata!E257*Modellvärden!E$7)+Modellvärden!E$6,"")</f>
        <v>28.957049999999999</v>
      </c>
      <c r="F257" s="10">
        <f>IFERROR((Indata!F257*Modellvärden!F$7)+Modellvärden!F$6,"")</f>
        <v>31.063496240601506</v>
      </c>
      <c r="G257" s="10">
        <f>IFERROR((Indata!G257*Modellvärden!G$7)+Modellvärden!G$6,"")</f>
        <v>30.152200000000001</v>
      </c>
      <c r="H257" s="10" t="str">
        <f>IFERROR((Indata!H257*Modellvärden!H$7)+Modellvärden!H$6,"")</f>
        <v/>
      </c>
      <c r="I257" s="10" t="str">
        <f>IFERROR((Indata!I257*Modellvärden!I$7)+Modellvärden!I$6,"")</f>
        <v/>
      </c>
      <c r="J257" s="10" t="str">
        <f>IFERROR((Indata!J257*Modellvärden!J$7)+Modellvärden!J$6,"")</f>
        <v/>
      </c>
      <c r="K257" s="10" t="str">
        <f>IFERROR((Indata!K257*Modellvärden!K$7)+Modellvärden!K$6,"")</f>
        <v/>
      </c>
      <c r="L257" s="10" t="str">
        <f>IFERROR((Indata!L257*Modellvärden!L$7)+Modellvärden!L$6,"")</f>
        <v/>
      </c>
      <c r="M257" t="s">
        <v>155</v>
      </c>
      <c r="N257" s="47">
        <f>IF(K257="",(B257*Modellvärden!B$11)+(C257*Modellvärden!C$11)+(D257*Modellvärden!D$11)+(E257*Modellvärden!E$11)+(F257*Modellvärden!F$11)+(G257*Modellvärden!G$11), (B257*Modellvärden!B$4)+(C257*Modellvärden!C$4)+(D257*Modellvärden!D$4)+(E257*Modellvärden!E$4)+(F257*Modellvärden!F$4)+(G257*Modellvärden!G$4)+(H257*Modellvärden!H$4)+(I257*Modellvärden!I$4)+(J257*Modellvärden!J$4)+(K257*Modellvärden!K$4)+(L257*Modellvärden!L$4))</f>
        <v>29.254687521637752</v>
      </c>
      <c r="O257" s="47">
        <f>IF(K257="",(B257*Modellvärden!B$12)+(C257*Modellvärden!C$12)+(D257*Modellvärden!D$12)+(E257*Modellvärden!E$12)+(F257*Modellvärden!F$12)+(G257*Modellvärden!G$12),(B257*Modellvärden!B$5)+(C257*Modellvärden!C$5)+(D257*Modellvärden!D$5)+(E257*Modellvärden!E$5)+(F257*Modellvärden!F$5)+(G257*Modellvärden!G$5)+(H257*Modellvärden!H$5)+(I257*Modellvärden!I$5)+(J257*Modellvärden!J$5)
+(K257*Modellvärden!K$5)+(L257*Modellvärden!L$5))</f>
        <v>29.254118752519854</v>
      </c>
      <c r="P257" s="47">
        <f>(_xlfn.XLOOKUP(M257,Regressionsresultat!$B$53:$B$61,Modellvärden!$B$21:$B$29)*Modellvärden!$B$18)</f>
        <v>32.997385452191033</v>
      </c>
      <c r="Q257" s="47">
        <f t="shared" si="3"/>
        <v>30.502063908782883</v>
      </c>
      <c r="R257" s="47"/>
    </row>
    <row r="258" spans="1:18" ht="17.25">
      <c r="A258" s="9" t="s">
        <v>194</v>
      </c>
      <c r="B258" s="10">
        <f>IFERROR((Indata!B258*Modellvärden!B$7)+Modellvärden!B$6,"")</f>
        <v>32.016019500000006</v>
      </c>
      <c r="C258" s="10">
        <f>IFERROR((Indata!C258*Modellvärden!C$7)+Modellvärden!C$6,"")</f>
        <v>29.928652699999997</v>
      </c>
      <c r="D258" s="10">
        <f>IFERROR((Indata!D258*Modellvärden!D$7)+Modellvärden!D$6,"")</f>
        <v>27.111500000000003</v>
      </c>
      <c r="E258" s="10">
        <f>IFERROR((Indata!E258*Modellvärden!E$7)+Modellvärden!E$6,"")</f>
        <v>29.043443999999997</v>
      </c>
      <c r="F258" s="10">
        <f>IFERROR((Indata!F258*Modellvärden!F$7)+Modellvärden!F$6,"")</f>
        <v>28.44396944653143</v>
      </c>
      <c r="G258" s="10">
        <f>IFERROR((Indata!G258*Modellvärden!G$7)+Modellvärden!G$6,"")</f>
        <v>26.915799999999997</v>
      </c>
      <c r="H258" s="10">
        <f>IFERROR((Indata!H258*Modellvärden!H$7)+Modellvärden!H$6,"")</f>
        <v>27.625</v>
      </c>
      <c r="I258" s="10">
        <f>IFERROR((Indata!I258*Modellvärden!I$7)+Modellvärden!I$6,"")</f>
        <v>26.283899999999999</v>
      </c>
      <c r="J258" s="10">
        <f>IFERROR((Indata!J258*Modellvärden!J$7)+Modellvärden!J$6,"")</f>
        <v>25.892399999999995</v>
      </c>
      <c r="K258" s="10">
        <f>IFERROR((Indata!K258*Modellvärden!K$7)+Modellvärden!K$6,"")</f>
        <v>28.039999999999992</v>
      </c>
      <c r="L258" s="10">
        <f>IFERROR((Indata!L258*Modellvärden!L$7)+Modellvärden!L$6,"")</f>
        <v>29.114599999999996</v>
      </c>
      <c r="M258" t="s">
        <v>195</v>
      </c>
      <c r="N258" s="47">
        <f>IF(K258="",(B258*Modellvärden!B$11)+(C258*Modellvärden!C$11)+(D258*Modellvärden!D$11)+(E258*Modellvärden!E$11)+(F258*Modellvärden!F$11)+(G258*Modellvärden!G$11), (B258*Modellvärden!B$4)+(C258*Modellvärden!C$4)+(D258*Modellvärden!D$4)+(E258*Modellvärden!E$4)+(F258*Modellvärden!F$4)+(G258*Modellvärden!G$4)+(H258*Modellvärden!H$4)+(I258*Modellvärden!I$4)+(J258*Modellvärden!J$4)+(K258*Modellvärden!K$4)+(L258*Modellvärden!L$4))</f>
        <v>28.156357522159034</v>
      </c>
      <c r="O258" s="47">
        <f>IF(K258="",(B258*Modellvärden!B$12)+(C258*Modellvärden!C$12)+(D258*Modellvärden!D$12)+(E258*Modellvärden!E$12)+(F258*Modellvärden!F$12)+(G258*Modellvärden!G$12),(B258*Modellvärden!B$5)+(C258*Modellvärden!C$5)+(D258*Modellvärden!D$5)+(E258*Modellvärden!E$5)+(F258*Modellvärden!F$5)+(G258*Modellvärden!G$5)+(H258*Modellvärden!H$5)+(I258*Modellvärden!I$5)+(J258*Modellvärden!J$5)
+(K258*Modellvärden!K$5)+(L258*Modellvärden!L$5))</f>
        <v>28.118820349722156</v>
      </c>
      <c r="P258" s="47">
        <f>(_xlfn.XLOOKUP(M258,Regressionsresultat!$B$53:$B$61,Modellvärden!$B$21:$B$29)*Modellvärden!$B$18)</f>
        <v>33.151530705965484</v>
      </c>
      <c r="Q258" s="47">
        <f t="shared" ref="Q258:Q291" si="4">AVERAGE(N258:P258)</f>
        <v>29.808902859282227</v>
      </c>
      <c r="R258" s="47"/>
    </row>
    <row r="259" spans="1:18" ht="17.25">
      <c r="A259" s="9" t="s">
        <v>317</v>
      </c>
      <c r="B259" s="10">
        <f>IFERROR((Indata!B259*Modellvärden!B$7)+Modellvärden!B$6,"")</f>
        <v>31.928770000000004</v>
      </c>
      <c r="C259" s="10">
        <f>IFERROR((Indata!C259*Modellvärden!C$7)+Modellvärden!C$6,"")</f>
        <v>30.2136356</v>
      </c>
      <c r="D259" s="10">
        <f>IFERROR((Indata!D259*Modellvärden!D$7)+Modellvärden!D$6,"")</f>
        <v>27.1402</v>
      </c>
      <c r="E259" s="10">
        <f>IFERROR((Indata!E259*Modellvärden!E$7)+Modellvärden!E$6,"")</f>
        <v>29.403341999999999</v>
      </c>
      <c r="F259" s="10">
        <f>IFERROR((Indata!F259*Modellvärden!F$7)+Modellvärden!F$6,"")</f>
        <v>31.443791887125222</v>
      </c>
      <c r="G259" s="10">
        <f>IFERROR((Indata!G259*Modellvärden!G$7)+Modellvärden!G$6,"")</f>
        <v>31.770399999999999</v>
      </c>
      <c r="H259" s="10" t="str">
        <f>IFERROR((Indata!H259*Modellvärden!H$7)+Modellvärden!H$6,"")</f>
        <v/>
      </c>
      <c r="I259" s="10" t="str">
        <f>IFERROR((Indata!I259*Modellvärden!I$7)+Modellvärden!I$6,"")</f>
        <v/>
      </c>
      <c r="J259" s="10" t="str">
        <f>IFERROR((Indata!J259*Modellvärden!J$7)+Modellvärden!J$6,"")</f>
        <v/>
      </c>
      <c r="K259" s="10" t="str">
        <f>IFERROR((Indata!K259*Modellvärden!K$7)+Modellvärden!K$6,"")</f>
        <v/>
      </c>
      <c r="L259" s="10" t="str">
        <f>IFERROR((Indata!L259*Modellvärden!L$7)+Modellvärden!L$6,"")</f>
        <v/>
      </c>
      <c r="M259" t="s">
        <v>195</v>
      </c>
      <c r="N259" s="47">
        <f>IF(K259="",(B259*Modellvärden!B$11)+(C259*Modellvärden!C$11)+(D259*Modellvärden!D$11)+(E259*Modellvärden!E$11)+(F259*Modellvärden!F$11)+(G259*Modellvärden!G$11), (B259*Modellvärden!B$4)+(C259*Modellvärden!C$4)+(D259*Modellvärden!D$4)+(E259*Modellvärden!E$4)+(F259*Modellvärden!F$4)+(G259*Modellvärden!G$4)+(H259*Modellvärden!H$4)+(I259*Modellvärden!I$4)+(J259*Modellvärden!J$4)+(K259*Modellvärden!K$4)+(L259*Modellvärden!L$4))</f>
        <v>30.265329413503281</v>
      </c>
      <c r="O259" s="47">
        <f>IF(K259="",(B259*Modellvärden!B$12)+(C259*Modellvärden!C$12)+(D259*Modellvärden!D$12)+(E259*Modellvärden!E$12)+(F259*Modellvärden!F$12)+(G259*Modellvärden!G$12),(B259*Modellvärden!B$5)+(C259*Modellvärden!C$5)+(D259*Modellvärden!D$5)+(E259*Modellvärden!E$5)+(F259*Modellvärden!F$5)+(G259*Modellvärden!G$5)+(H259*Modellvärden!H$5)+(I259*Modellvärden!I$5)+(J259*Modellvärden!J$5)
+(K259*Modellvärden!K$5)+(L259*Modellvärden!L$5))</f>
        <v>30.090728576412179</v>
      </c>
      <c r="P259" s="47">
        <f>(_xlfn.XLOOKUP(M259,Regressionsresultat!$B$53:$B$61,Modellvärden!$B$21:$B$29)*Modellvärden!$B$18)</f>
        <v>33.151530705965484</v>
      </c>
      <c r="Q259" s="47">
        <f t="shared" si="4"/>
        <v>31.169196231960314</v>
      </c>
      <c r="R259" s="47"/>
    </row>
    <row r="260" spans="1:18" ht="17.25">
      <c r="A260" s="9" t="s">
        <v>137</v>
      </c>
      <c r="B260" s="10">
        <f>IFERROR((Indata!B260*Modellvärden!B$7)+Modellvärden!B$6,"")</f>
        <v>31.591893000000002</v>
      </c>
      <c r="C260" s="10">
        <f>IFERROR((Indata!C260*Modellvärden!C$7)+Modellvärden!C$6,"")</f>
        <v>32.609676800000003</v>
      </c>
      <c r="D260" s="10">
        <f>IFERROR((Indata!D260*Modellvärden!D$7)+Modellvärden!D$6,"")</f>
        <v>27.371200000000002</v>
      </c>
      <c r="E260" s="10">
        <f>IFERROR((Indata!E260*Modellvärden!E$7)+Modellvärden!E$6,"")</f>
        <v>30.079709999999999</v>
      </c>
      <c r="F260" s="10">
        <f>IFERROR((Indata!F260*Modellvärden!F$7)+Modellvärden!F$6,"")</f>
        <v>29.020846752108664</v>
      </c>
      <c r="G260" s="10">
        <f>IFERROR((Indata!G260*Modellvärden!G$7)+Modellvärden!G$6,"")</f>
        <v>33.962800000000001</v>
      </c>
      <c r="H260" s="10">
        <f>IFERROR((Indata!H260*Modellvärden!H$7)+Modellvärden!H$6,"")</f>
        <v>32.184400000000004</v>
      </c>
      <c r="I260" s="10">
        <f>IFERROR((Indata!I260*Modellvärden!I$7)+Modellvärden!I$6,"")</f>
        <v>31.445399999999999</v>
      </c>
      <c r="J260" s="10">
        <f>IFERROR((Indata!J260*Modellvärden!J$7)+Modellvärden!J$6,"")</f>
        <v>33.716999999999999</v>
      </c>
      <c r="K260" s="10">
        <f>IFERROR((Indata!K260*Modellvärden!K$7)+Modellvärden!K$6,"")</f>
        <v>31.211999999999989</v>
      </c>
      <c r="L260" s="10">
        <f>IFERROR((Indata!L260*Modellvärden!L$7)+Modellvärden!L$6,"")</f>
        <v>29.73305000000002</v>
      </c>
      <c r="M260" t="s">
        <v>104</v>
      </c>
      <c r="N260" s="47">
        <f>IF(K260="",(B260*Modellvärden!B$11)+(C260*Modellvärden!C$11)+(D260*Modellvärden!D$11)+(E260*Modellvärden!E$11)+(F260*Modellvärden!F$11)+(G260*Modellvärden!G$11), (B260*Modellvärden!B$4)+(C260*Modellvärden!C$4)+(D260*Modellvärden!D$4)+(E260*Modellvärden!E$4)+(F260*Modellvärden!F$4)+(G260*Modellvärden!G$4)+(H260*Modellvärden!H$4)+(I260*Modellvärden!I$4)+(J260*Modellvärden!J$4)+(K260*Modellvärden!K$4)+(L260*Modellvärden!L$4))</f>
        <v>31.304164845010085</v>
      </c>
      <c r="O260" s="47">
        <f>IF(K260="",(B260*Modellvärden!B$12)+(C260*Modellvärden!C$12)+(D260*Modellvärden!D$12)+(E260*Modellvärden!E$12)+(F260*Modellvärden!F$12)+(G260*Modellvärden!G$12),(B260*Modellvärden!B$5)+(C260*Modellvärden!C$5)+(D260*Modellvärden!D$5)+(E260*Modellvärden!E$5)+(F260*Modellvärden!F$5)+(G260*Modellvärden!G$5)+(H260*Modellvärden!H$5)+(I260*Modellvärden!I$5)+(J260*Modellvärden!J$5)
+(K260*Modellvärden!K$5)+(L260*Modellvärden!L$5))</f>
        <v>31.376479452419101</v>
      </c>
      <c r="P260" s="47">
        <f>(_xlfn.XLOOKUP(M260,Regressionsresultat!$B$53:$B$61,Modellvärden!$B$21:$B$29)*Modellvärden!$B$18)</f>
        <v>23.722217719568764</v>
      </c>
      <c r="Q260" s="47">
        <f t="shared" si="4"/>
        <v>28.800954005665982</v>
      </c>
      <c r="R260" s="47"/>
    </row>
    <row r="261" spans="1:18" ht="17.25">
      <c r="A261" s="9" t="s">
        <v>153</v>
      </c>
      <c r="B261" s="10">
        <f>IFERROR((Indata!B261*Modellvärden!B$7)+Modellvärden!B$6,"")</f>
        <v>31.769259500000004</v>
      </c>
      <c r="C261" s="10">
        <f>IFERROR((Indata!C261*Modellvärden!C$7)+Modellvärden!C$6,"")</f>
        <v>29.927092099999999</v>
      </c>
      <c r="D261" s="10">
        <f>IFERROR((Indata!D261*Modellvärden!D$7)+Modellvärden!D$6,"")</f>
        <v>27.059700000000003</v>
      </c>
      <c r="E261" s="10">
        <f>IFERROR((Indata!E261*Modellvärden!E$7)+Modellvärden!E$6,"")</f>
        <v>29.037437999999998</v>
      </c>
      <c r="F261" s="10">
        <f>IFERROR((Indata!F261*Modellvärden!F$7)+Modellvärden!F$6,"")</f>
        <v>26.32025342004934</v>
      </c>
      <c r="G261" s="10">
        <f>IFERROR((Indata!G261*Modellvärden!G$7)+Modellvärden!G$6,"")</f>
        <v>27.542200000000001</v>
      </c>
      <c r="H261" s="10">
        <f>IFERROR((Indata!H261*Modellvärden!H$7)+Modellvärden!H$6,"")</f>
        <v>24.350800000000007</v>
      </c>
      <c r="I261" s="10">
        <f>IFERROR((Indata!I261*Modellvärden!I$7)+Modellvärden!I$6,"")</f>
        <v>29.047799999999999</v>
      </c>
      <c r="J261" s="10">
        <f>IFERROR((Indata!J261*Modellvärden!J$7)+Modellvärden!J$6,"")</f>
        <v>32.8476</v>
      </c>
      <c r="K261" s="10">
        <f>IFERROR((Indata!K261*Modellvärden!K$7)+Modellvärden!K$6,"")</f>
        <v>24.919999999999995</v>
      </c>
      <c r="L261" s="10">
        <f>IFERROR((Indata!L261*Modellvärden!L$7)+Modellvärden!L$6,"")</f>
        <v>26.287400000000019</v>
      </c>
      <c r="M261" t="s">
        <v>104</v>
      </c>
      <c r="N261" s="47">
        <f>IF(K261="",(B261*Modellvärden!B$11)+(C261*Modellvärden!C$11)+(D261*Modellvärden!D$11)+(E261*Modellvärden!E$11)+(F261*Modellvärden!F$11)+(G261*Modellvärden!G$11), (B261*Modellvärden!B$4)+(C261*Modellvärden!C$4)+(D261*Modellvärden!D$4)+(E261*Modellvärden!E$4)+(F261*Modellvärden!F$4)+(G261*Modellvärden!G$4)+(H261*Modellvärden!H$4)+(I261*Modellvärden!I$4)+(J261*Modellvärden!J$4)+(K261*Modellvärden!K$4)+(L261*Modellvärden!L$4))</f>
        <v>28.078715588537204</v>
      </c>
      <c r="O261" s="47">
        <f>IF(K261="",(B261*Modellvärden!B$12)+(C261*Modellvärden!C$12)+(D261*Modellvärden!D$12)+(E261*Modellvärden!E$12)+(F261*Modellvärden!F$12)+(G261*Modellvärden!G$12),(B261*Modellvärden!B$5)+(C261*Modellvärden!C$5)+(D261*Modellvärden!D$5)+(E261*Modellvärden!E$5)+(F261*Modellvärden!F$5)+(G261*Modellvärden!G$5)+(H261*Modellvärden!H$5)+(I261*Modellvärden!I$5)+(J261*Modellvärden!J$5)
+(K261*Modellvärden!K$5)+(L261*Modellvärden!L$5))</f>
        <v>28.062839219522935</v>
      </c>
      <c r="P261" s="47">
        <f>(_xlfn.XLOOKUP(M261,Regressionsresultat!$B$53:$B$61,Modellvärden!$B$21:$B$29)*Modellvärden!$B$18)</f>
        <v>23.722217719568764</v>
      </c>
      <c r="Q261" s="47">
        <f t="shared" si="4"/>
        <v>26.621257509209631</v>
      </c>
      <c r="R261" s="47"/>
    </row>
    <row r="262" spans="1:18" ht="17.25">
      <c r="A262" s="9" t="s">
        <v>30</v>
      </c>
      <c r="B262" s="10">
        <f>IFERROR((Indata!B262*Modellvärden!B$7)+Modellvärden!B$6,"")</f>
        <v>31.901846500000005</v>
      </c>
      <c r="C262" s="10">
        <f>IFERROR((Indata!C262*Modellvärden!C$7)+Modellvärden!C$6,"")</f>
        <v>33.177821899999998</v>
      </c>
      <c r="D262" s="10">
        <f>IFERROR((Indata!D262*Modellvärden!D$7)+Modellvärden!D$6,"")</f>
        <v>27.668700000000001</v>
      </c>
      <c r="E262" s="10">
        <f>IFERROR((Indata!E262*Modellvärden!E$7)+Modellvärden!E$6,"")</f>
        <v>29.837390999999997</v>
      </c>
      <c r="F262" s="10">
        <f>IFERROR((Indata!F262*Modellvärden!F$7)+Modellvärden!F$6,"")</f>
        <v>23.37330956973916</v>
      </c>
      <c r="G262" s="10">
        <f>IFERROR((Indata!G262*Modellvärden!G$7)+Modellvärden!G$6,"")</f>
        <v>32.970999999999997</v>
      </c>
      <c r="H262" s="10">
        <f>IFERROR((Indata!H262*Modellvärden!H$7)+Modellvärden!H$6,"")</f>
        <v>29.828199999999995</v>
      </c>
      <c r="I262" s="10">
        <f>IFERROR((Indata!I262*Modellvärden!I$7)+Modellvärden!I$6,"")</f>
        <v>24.019500000000001</v>
      </c>
      <c r="J262" s="10">
        <f>IFERROR((Indata!J262*Modellvärden!J$7)+Modellvärden!J$6,"")</f>
        <v>20.611600000000003</v>
      </c>
      <c r="K262" s="10">
        <f>IFERROR((Indata!K262*Modellvärden!K$7)+Modellvärden!K$6,"")</f>
        <v>28.845999999999997</v>
      </c>
      <c r="L262" s="10">
        <f>IFERROR((Indata!L262*Modellvärden!L$7)+Modellvärden!L$6,"")</f>
        <v>24.785449999999997</v>
      </c>
      <c r="M262" t="s">
        <v>26</v>
      </c>
      <c r="N262" s="47">
        <f>IF(K262="",(B262*Modellvärden!B$11)+(C262*Modellvärden!C$11)+(D262*Modellvärden!D$11)+(E262*Modellvärden!E$11)+(F262*Modellvärden!F$11)+(G262*Modellvärden!G$11), (B262*Modellvärden!B$4)+(C262*Modellvärden!C$4)+(D262*Modellvärden!D$4)+(E262*Modellvärden!E$4)+(F262*Modellvärden!F$4)+(G262*Modellvärden!G$4)+(H262*Modellvärden!H$4)+(I262*Modellvärden!I$4)+(J262*Modellvärden!J$4)+(K262*Modellvärden!K$4)+(L262*Modellvärden!L$4))</f>
        <v>27.884350612923651</v>
      </c>
      <c r="O262" s="47">
        <f>IF(K262="",(B262*Modellvärden!B$12)+(C262*Modellvärden!C$12)+(D262*Modellvärden!D$12)+(E262*Modellvärden!E$12)+(F262*Modellvärden!F$12)+(G262*Modellvärden!G$12),(B262*Modellvärden!B$5)+(C262*Modellvärden!C$5)+(D262*Modellvärden!D$5)+(E262*Modellvärden!E$5)+(F262*Modellvärden!F$5)+(G262*Modellvärden!G$5)+(H262*Modellvärden!H$5)+(I262*Modellvärden!I$5)+(J262*Modellvärden!J$5)
+(K262*Modellvärden!K$5)+(L262*Modellvärden!L$5))</f>
        <v>27.887026650779397</v>
      </c>
      <c r="P262" s="47">
        <f>(_xlfn.XLOOKUP(M262,Regressionsresultat!$B$53:$B$61,Modellvärden!$B$21:$B$29)*Modellvärden!$B$18)</f>
        <v>29.352675018140246</v>
      </c>
      <c r="Q262" s="47">
        <f t="shared" si="4"/>
        <v>28.374684093947764</v>
      </c>
      <c r="R262" s="47"/>
    </row>
    <row r="263" spans="1:18" ht="17.25">
      <c r="A263" s="9" t="s">
        <v>173</v>
      </c>
      <c r="B263" s="10">
        <f>IFERROR((Indata!B263*Modellvärden!B$7)+Modellvärden!B$6,"")</f>
        <v>30.704936500000002</v>
      </c>
      <c r="C263" s="10">
        <f>IFERROR((Indata!C263*Modellvärden!C$7)+Modellvärden!C$6,"")</f>
        <v>32.157796399999995</v>
      </c>
      <c r="D263" s="10">
        <f>IFERROR((Indata!D263*Modellvärden!D$7)+Modellvärden!D$6,"")</f>
        <v>27.139500000000002</v>
      </c>
      <c r="E263" s="10">
        <f>IFERROR((Indata!E263*Modellvärden!E$7)+Modellvärden!E$6,"")</f>
        <v>29.777792999999999</v>
      </c>
      <c r="F263" s="10">
        <f>IFERROR((Indata!F263*Modellvärden!F$7)+Modellvärden!F$6,"")</f>
        <v>32.921632315661853</v>
      </c>
      <c r="G263" s="10">
        <f>IFERROR((Indata!G263*Modellvärden!G$7)+Modellvärden!G$6,"")</f>
        <v>29.9956</v>
      </c>
      <c r="H263" s="10">
        <f>IFERROR((Indata!H263*Modellvärden!H$7)+Modellvärden!H$6,"")</f>
        <v>33.653200000000005</v>
      </c>
      <c r="I263" s="10">
        <f>IFERROR((Indata!I263*Modellvärden!I$7)+Modellvärden!I$6,"")</f>
        <v>36.107399999999998</v>
      </c>
      <c r="J263" s="10">
        <f>IFERROR((Indata!J263*Modellvärden!J$7)+Modellvärden!J$6,"")</f>
        <v>39.094399999999993</v>
      </c>
      <c r="K263" s="10">
        <f>IFERROR((Indata!K263*Modellvärden!K$7)+Modellvärden!K$6,"")</f>
        <v>30.067999999999998</v>
      </c>
      <c r="L263" s="10">
        <f>IFERROR((Indata!L263*Modellvärden!L$7)+Modellvärden!L$6,"")</f>
        <v>29.821400000000011</v>
      </c>
      <c r="M263" t="s">
        <v>171</v>
      </c>
      <c r="N263" s="47">
        <f>IF(K263="",(B263*Modellvärden!B$11)+(C263*Modellvärden!C$11)+(D263*Modellvärden!D$11)+(E263*Modellvärden!E$11)+(F263*Modellvärden!F$11)+(G263*Modellvärden!G$11), (B263*Modellvärden!B$4)+(C263*Modellvärden!C$4)+(D263*Modellvärden!D$4)+(E263*Modellvärden!E$4)+(F263*Modellvärden!F$4)+(G263*Modellvärden!G$4)+(H263*Modellvärden!H$4)+(I263*Modellvärden!I$4)+(J263*Modellvärden!J$4)+(K263*Modellvärden!K$4)+(L263*Modellvärden!L$4))</f>
        <v>32.195055840460704</v>
      </c>
      <c r="O263" s="47">
        <f>IF(K263="",(B263*Modellvärden!B$12)+(C263*Modellvärden!C$12)+(D263*Modellvärden!D$12)+(E263*Modellvärden!E$12)+(F263*Modellvärden!F$12)+(G263*Modellvärden!G$12),(B263*Modellvärden!B$5)+(C263*Modellvärden!C$5)+(D263*Modellvärden!D$5)+(E263*Modellvärden!E$5)+(F263*Modellvärden!F$5)+(G263*Modellvärden!G$5)+(H263*Modellvärden!H$5)+(I263*Modellvärden!I$5)+(J263*Modellvärden!J$5)
+(K263*Modellvärden!K$5)+(L263*Modellvärden!L$5))</f>
        <v>32.397679582756815</v>
      </c>
      <c r="P263" s="47">
        <f>(_xlfn.XLOOKUP(M263,Regressionsresultat!$B$53:$B$61,Modellvärden!$B$21:$B$29)*Modellvärden!$B$18)</f>
        <v>29.156866757766061</v>
      </c>
      <c r="Q263" s="47">
        <f t="shared" si="4"/>
        <v>31.249867393661191</v>
      </c>
      <c r="R263" s="47"/>
    </row>
    <row r="264" spans="1:18" ht="17.25">
      <c r="A264" s="9" t="s">
        <v>175</v>
      </c>
      <c r="B264" s="10">
        <f>IFERROR((Indata!B264*Modellvärden!B$7)+Modellvärden!B$6,"")</f>
        <v>29.685377500000005</v>
      </c>
      <c r="C264" s="10">
        <f>IFERROR((Indata!C264*Modellvärden!C$7)+Modellvärden!C$6,"")</f>
        <v>32.327554999999997</v>
      </c>
      <c r="D264" s="10">
        <f>IFERROR((Indata!D264*Modellvärden!D$7)+Modellvärden!D$6,"")</f>
        <v>27.077200000000001</v>
      </c>
      <c r="E264" s="10">
        <f>IFERROR((Indata!E264*Modellvärden!E$7)+Modellvärden!E$6,"")</f>
        <v>29.133996</v>
      </c>
      <c r="F264" s="10">
        <f>IFERROR((Indata!F264*Modellvärden!F$7)+Modellvärden!F$6,"")</f>
        <v>31.718887423570315</v>
      </c>
      <c r="G264" s="10">
        <f>IFERROR((Indata!G264*Modellvärden!G$7)+Modellvärden!G$6,"")</f>
        <v>35.7376</v>
      </c>
      <c r="H264" s="10">
        <f>IFERROR((Indata!H264*Modellvärden!H$7)+Modellvärden!H$6,"")</f>
        <v>28.940800000000003</v>
      </c>
      <c r="I264" s="10">
        <f>IFERROR((Indata!I264*Modellvärden!I$7)+Modellvärden!I$6,"")</f>
        <v>35.441400000000002</v>
      </c>
      <c r="J264" s="10">
        <f>IFERROR((Indata!J264*Modellvärden!J$7)+Modellvärden!J$6,"")</f>
        <v>38.643599999999999</v>
      </c>
      <c r="K264" s="10">
        <f>IFERROR((Indata!K264*Modellvärden!K$7)+Modellvärden!K$6,"")</f>
        <v>30.379999999999995</v>
      </c>
      <c r="L264" s="10">
        <f>IFERROR((Indata!L264*Modellvärden!L$7)+Modellvärden!L$6,"")</f>
        <v>29.291300000000007</v>
      </c>
      <c r="M264" t="s">
        <v>171</v>
      </c>
      <c r="N264" s="47">
        <f>IF(K264="",(B264*Modellvärden!B$11)+(C264*Modellvärden!C$11)+(D264*Modellvärden!D$11)+(E264*Modellvärden!E$11)+(F264*Modellvärden!F$11)+(G264*Modellvärden!G$11), (B264*Modellvärden!B$4)+(C264*Modellvärden!C$4)+(D264*Modellvärden!D$4)+(E264*Modellvärden!E$4)+(F264*Modellvärden!F$4)+(G264*Modellvärden!G$4)+(H264*Modellvärden!H$4)+(I264*Modellvärden!I$4)+(J264*Modellvärden!J$4)+(K264*Modellvärden!K$4)+(L264*Modellvärden!L$4))</f>
        <v>31.795903130903667</v>
      </c>
      <c r="O264" s="47">
        <f>IF(K264="",(B264*Modellvärden!B$12)+(C264*Modellvärden!C$12)+(D264*Modellvärden!D$12)+(E264*Modellvärden!E$12)+(F264*Modellvärden!F$12)+(G264*Modellvärden!G$12),(B264*Modellvärden!B$5)+(C264*Modellvärden!C$5)+(D264*Modellvärden!D$5)+(E264*Modellvärden!E$5)+(F264*Modellvärden!F$5)+(G264*Modellvärden!G$5)+(H264*Modellvärden!H$5)+(I264*Modellvärden!I$5)+(J264*Modellvärden!J$5)
+(K264*Modellvärden!K$5)+(L264*Modellvärden!L$5))</f>
        <v>31.822341357534206</v>
      </c>
      <c r="P264" s="47">
        <f>(_xlfn.XLOOKUP(M264,Regressionsresultat!$B$53:$B$61,Modellvärden!$B$21:$B$29)*Modellvärden!$B$18)</f>
        <v>29.156866757766061</v>
      </c>
      <c r="Q264" s="47">
        <f t="shared" si="4"/>
        <v>30.925037082067977</v>
      </c>
      <c r="R264" s="47"/>
    </row>
    <row r="265" spans="1:18" ht="17.25">
      <c r="A265" s="9" t="s">
        <v>275</v>
      </c>
      <c r="B265" s="10">
        <f>IFERROR((Indata!B265*Modellvärden!B$7)+Modellvärden!B$6,"")</f>
        <v>31.104542000000002</v>
      </c>
      <c r="C265" s="10">
        <f>IFERROR((Indata!C265*Modellvärden!C$7)+Modellvärden!C$6,"")</f>
        <v>42.905215099999999</v>
      </c>
      <c r="D265" s="10">
        <f>IFERROR((Indata!D265*Modellvärden!D$7)+Modellvärden!D$6,"")</f>
        <v>28.085900000000002</v>
      </c>
      <c r="E265" s="10">
        <f>IFERROR((Indata!E265*Modellvärden!E$7)+Modellvärden!E$6,"")</f>
        <v>32.690010000000001</v>
      </c>
      <c r="F265" s="10">
        <f>IFERROR((Indata!F265*Modellvärden!F$7)+Modellvärden!F$6,"")</f>
        <v>33.594389693186343</v>
      </c>
      <c r="G265" s="10">
        <f>IFERROR((Indata!G265*Modellvärden!G$7)+Modellvärden!G$6,"")</f>
        <v>32.188000000000002</v>
      </c>
      <c r="H265" s="10" t="str">
        <f>IFERROR((Indata!H265*Modellvärden!H$7)+Modellvärden!H$6,"")</f>
        <v/>
      </c>
      <c r="I265" s="10" t="str">
        <f>IFERROR((Indata!I265*Modellvärden!I$7)+Modellvärden!I$6,"")</f>
        <v/>
      </c>
      <c r="J265" s="10" t="str">
        <f>IFERROR((Indata!J265*Modellvärden!J$7)+Modellvärden!J$6,"")</f>
        <v/>
      </c>
      <c r="K265" s="10" t="str">
        <f>IFERROR((Indata!K265*Modellvärden!K$7)+Modellvärden!K$6,"")</f>
        <v/>
      </c>
      <c r="L265" s="10" t="str">
        <f>IFERROR((Indata!L265*Modellvärden!L$7)+Modellvärden!L$6,"")</f>
        <v/>
      </c>
      <c r="M265" t="s">
        <v>70</v>
      </c>
      <c r="N265" s="47">
        <f>IF(K265="",(B265*Modellvärden!B$11)+(C265*Modellvärden!C$11)+(D265*Modellvärden!D$11)+(E265*Modellvärden!E$11)+(F265*Modellvärden!F$11)+(G265*Modellvärden!G$11), (B265*Modellvärden!B$4)+(C265*Modellvärden!C$4)+(D265*Modellvärden!D$4)+(E265*Modellvärden!E$4)+(F265*Modellvärden!F$4)+(G265*Modellvärden!G$4)+(H265*Modellvärden!H$4)+(I265*Modellvärden!I$4)+(J265*Modellvärden!J$4)+(K265*Modellvärden!K$4)+(L265*Modellvärden!L$4))</f>
        <v>34.237077473911967</v>
      </c>
      <c r="O265" s="47">
        <f>IF(K265="",(B265*Modellvärden!B$12)+(C265*Modellvärden!C$12)+(D265*Modellvärden!D$12)+(E265*Modellvärden!E$12)+(F265*Modellvärden!F$12)+(G265*Modellvärden!G$12),(B265*Modellvärden!B$5)+(C265*Modellvärden!C$5)+(D265*Modellvärden!D$5)+(E265*Modellvärden!E$5)+(F265*Modellvärden!F$5)+(G265*Modellvärden!G$5)+(H265*Modellvärden!H$5)+(I265*Modellvärden!I$5)+(J265*Modellvärden!J$5)
+(K265*Modellvärden!K$5)+(L265*Modellvärden!L$5))</f>
        <v>35.379552877118094</v>
      </c>
      <c r="P265" s="47">
        <f>(_xlfn.XLOOKUP(M265,Regressionsresultat!$B$53:$B$61,Modellvärden!$B$21:$B$29)*Modellvärden!$B$18)</f>
        <v>42.153642699832005</v>
      </c>
      <c r="Q265" s="47">
        <f t="shared" si="4"/>
        <v>37.256757683620691</v>
      </c>
      <c r="R265" s="47"/>
    </row>
    <row r="266" spans="1:18" ht="17.25">
      <c r="A266" s="9" t="s">
        <v>78</v>
      </c>
      <c r="B266" s="10">
        <f>IFERROR((Indata!B266*Modellvärden!B$7)+Modellvärden!B$6,"")</f>
        <v>30.009296500000005</v>
      </c>
      <c r="C266" s="10">
        <f>IFERROR((Indata!C266*Modellvärden!C$7)+Modellvärden!C$6,"")</f>
        <v>37.571777900000001</v>
      </c>
      <c r="D266" s="10">
        <f>IFERROR((Indata!D266*Modellvärden!D$7)+Modellvärden!D$6,"")</f>
        <v>27.343900000000001</v>
      </c>
      <c r="E266" s="10">
        <f>IFERROR((Indata!E266*Modellvärden!E$7)+Modellvärden!E$6,"")</f>
        <v>31.396409999999999</v>
      </c>
      <c r="F266" s="10">
        <f>IFERROR((Indata!F266*Modellvärden!F$7)+Modellvärden!F$6,"")</f>
        <v>34.475400440230274</v>
      </c>
      <c r="G266" s="10">
        <f>IFERROR((Indata!G266*Modellvärden!G$7)+Modellvärden!G$6,"")</f>
        <v>34.0672</v>
      </c>
      <c r="H266" s="10">
        <f>IFERROR((Indata!H266*Modellvärden!H$7)+Modellvärden!H$6,"")</f>
        <v>33.5002</v>
      </c>
      <c r="I266" s="10">
        <f>IFERROR((Indata!I266*Modellvärden!I$7)+Modellvärden!I$6,"")</f>
        <v>39.171000000000006</v>
      </c>
      <c r="J266" s="10">
        <f>IFERROR((Indata!J266*Modellvärden!J$7)+Modellvärden!J$6,"")</f>
        <v>33.878</v>
      </c>
      <c r="K266" s="10">
        <f>IFERROR((Indata!K266*Modellvärden!K$7)+Modellvärden!K$6,"")</f>
        <v>31.367999999999995</v>
      </c>
      <c r="L266" s="10">
        <f>IFERROR((Indata!L266*Modellvärden!L$7)+Modellvärden!L$6,"")</f>
        <v>32.825300000000027</v>
      </c>
      <c r="M266" t="s">
        <v>70</v>
      </c>
      <c r="N266" s="47">
        <f>IF(K266="",(B266*Modellvärden!B$11)+(C266*Modellvärden!C$11)+(D266*Modellvärden!D$11)+(E266*Modellvärden!E$11)+(F266*Modellvärden!F$11)+(G266*Modellvärden!G$11), (B266*Modellvärden!B$4)+(C266*Modellvärden!C$4)+(D266*Modellvärden!D$4)+(E266*Modellvärden!E$4)+(F266*Modellvärden!F$4)+(G266*Modellvärden!G$4)+(H266*Modellvärden!H$4)+(I266*Modellvärden!I$4)+(J266*Modellvärden!J$4)+(K266*Modellvärden!K$4)+(L266*Modellvärden!L$4))</f>
        <v>33.560718963435107</v>
      </c>
      <c r="O266" s="47">
        <f>IF(K266="",(B266*Modellvärden!B$12)+(C266*Modellvärden!C$12)+(D266*Modellvärden!D$12)+(E266*Modellvärden!E$12)+(F266*Modellvärden!F$12)+(G266*Modellvärden!G$12),(B266*Modellvärden!B$5)+(C266*Modellvärden!C$5)+(D266*Modellvärden!D$5)+(E266*Modellvärden!E$5)+(F266*Modellvärden!F$5)+(G266*Modellvärden!G$5)+(H266*Modellvärden!H$5)+(I266*Modellvärden!I$5)+(J266*Modellvärden!J$5)
+(K266*Modellvärden!K$5)+(L266*Modellvärden!L$5))</f>
        <v>33.893729953813065</v>
      </c>
      <c r="P266" s="47">
        <f>(_xlfn.XLOOKUP(M266,Regressionsresultat!$B$53:$B$61,Modellvärden!$B$21:$B$29)*Modellvärden!$B$18)</f>
        <v>42.153642699832005</v>
      </c>
      <c r="Q266" s="47">
        <f t="shared" si="4"/>
        <v>36.536030539026726</v>
      </c>
      <c r="R266" s="47"/>
    </row>
    <row r="267" spans="1:18" ht="17.25">
      <c r="A267" s="9" t="s">
        <v>307</v>
      </c>
      <c r="B267" s="10">
        <f>IFERROR((Indata!B267*Modellvärden!B$7)+Modellvärden!B$6,"")</f>
        <v>31.543238500000005</v>
      </c>
      <c r="C267" s="10">
        <f>IFERROR((Indata!C267*Modellvärden!C$7)+Modellvärden!C$6,"")</f>
        <v>29.4693161</v>
      </c>
      <c r="D267" s="10">
        <f>IFERROR((Indata!D267*Modellvärden!D$7)+Modellvärden!D$6,"")</f>
        <v>26.9785</v>
      </c>
      <c r="E267" s="10">
        <f>IFERROR((Indata!E267*Modellvärden!E$7)+Modellvärden!E$6,"")</f>
        <v>28.888904999999998</v>
      </c>
      <c r="F267" s="10">
        <f>IFERROR((Indata!F267*Modellvärden!F$7)+Modellvärden!F$6,"")</f>
        <v>26.441209904333146</v>
      </c>
      <c r="G267" s="10">
        <f>IFERROR((Indata!G267*Modellvärden!G$7)+Modellvärden!G$6,"")</f>
        <v>23.052999999999997</v>
      </c>
      <c r="H267" s="10" t="str">
        <f>IFERROR((Indata!H267*Modellvärden!H$7)+Modellvärden!H$6,"")</f>
        <v/>
      </c>
      <c r="I267" s="10" t="str">
        <f>IFERROR((Indata!I267*Modellvärden!I$7)+Modellvärden!I$6,"")</f>
        <v/>
      </c>
      <c r="J267" s="10" t="str">
        <f>IFERROR((Indata!J267*Modellvärden!J$7)+Modellvärden!J$6,"")</f>
        <v/>
      </c>
      <c r="K267" s="10" t="str">
        <f>IFERROR((Indata!K267*Modellvärden!K$7)+Modellvärden!K$6,"")</f>
        <v/>
      </c>
      <c r="L267" s="10" t="str">
        <f>IFERROR((Indata!L267*Modellvärden!L$7)+Modellvärden!L$6,"")</f>
        <v/>
      </c>
      <c r="M267" t="s">
        <v>195</v>
      </c>
      <c r="N267" s="47">
        <f>IF(K267="",(B267*Modellvärden!B$11)+(C267*Modellvärden!C$11)+(D267*Modellvärden!D$11)+(E267*Modellvärden!E$11)+(F267*Modellvärden!F$11)+(G267*Modellvärden!G$11), (B267*Modellvärden!B$4)+(C267*Modellvärden!C$4)+(D267*Modellvärden!D$4)+(E267*Modellvärden!E$4)+(F267*Modellvärden!F$4)+(G267*Modellvärden!G$4)+(H267*Modellvärden!H$4)+(I267*Modellvärden!I$4)+(J267*Modellvärden!J$4)+(K267*Modellvärden!K$4)+(L267*Modellvärden!L$4))</f>
        <v>27.834405185224639</v>
      </c>
      <c r="O267" s="47">
        <f>IF(K267="",(B267*Modellvärden!B$12)+(C267*Modellvärden!C$12)+(D267*Modellvärden!D$12)+(E267*Modellvärden!E$12)+(F267*Modellvärden!F$12)+(G267*Modellvärden!G$12),(B267*Modellvärden!B$5)+(C267*Modellvärden!C$5)+(D267*Modellvärden!D$5)+(E267*Modellvärden!E$5)+(F267*Modellvärden!F$5)+(G267*Modellvärden!G$5)+(H267*Modellvärden!H$5)+(I267*Modellvärden!I$5)+(J267*Modellvärden!J$5)
+(K267*Modellvärden!K$5)+(L267*Modellvärden!L$5))</f>
        <v>28.080619666769724</v>
      </c>
      <c r="P267" s="47">
        <f>(_xlfn.XLOOKUP(M267,Regressionsresultat!$B$53:$B$61,Modellvärden!$B$21:$B$29)*Modellvärden!$B$18)</f>
        <v>33.151530705965484</v>
      </c>
      <c r="Q267" s="47">
        <f t="shared" si="4"/>
        <v>29.688851852653283</v>
      </c>
      <c r="R267" s="47"/>
    </row>
    <row r="268" spans="1:18" ht="17.25">
      <c r="A268" s="9" t="s">
        <v>179</v>
      </c>
      <c r="B268" s="10">
        <f>IFERROR((Indata!B268*Modellvärden!B$7)+Modellvärden!B$6,"")</f>
        <v>32.047624000000006</v>
      </c>
      <c r="C268" s="10">
        <f>IFERROR((Indata!C268*Modellvärden!C$7)+Modellvärden!C$6,"")</f>
        <v>31.899603799999998</v>
      </c>
      <c r="D268" s="10">
        <f>IFERROR((Indata!D268*Modellvärden!D$7)+Modellvärden!D$6,"")</f>
        <v>27.571400000000001</v>
      </c>
      <c r="E268" s="10">
        <f>IFERROR((Indata!E268*Modellvärden!E$7)+Modellvärden!E$6,"")</f>
        <v>29.991467999999998</v>
      </c>
      <c r="F268" s="10">
        <f>IFERROR((Indata!F268*Modellvärden!F$7)+Modellvärden!F$6,"")</f>
        <v>31.957620894923416</v>
      </c>
      <c r="G268" s="10">
        <f>IFERROR((Indata!G268*Modellvärden!G$7)+Modellvärden!G$6,"")</f>
        <v>37.616799999999998</v>
      </c>
      <c r="H268" s="10">
        <f>IFERROR((Indata!H268*Modellvärden!H$7)+Modellvärden!H$6,"")</f>
        <v>29.308</v>
      </c>
      <c r="I268" s="10">
        <f>IFERROR((Indata!I268*Modellvärden!I$7)+Modellvärden!I$6,"")</f>
        <v>33.310200000000009</v>
      </c>
      <c r="J268" s="10">
        <f>IFERROR((Indata!J268*Modellvärden!J$7)+Modellvärden!J$6,"")</f>
        <v>38.836800000000004</v>
      </c>
      <c r="K268" s="10">
        <f>IFERROR((Indata!K268*Modellvärden!K$7)+Modellvärden!K$6,"")</f>
        <v>25.283999999999992</v>
      </c>
      <c r="L268" s="10">
        <f>IFERROR((Indata!L268*Modellvärden!L$7)+Modellvärden!L$6,"")</f>
        <v>28.761200000000002</v>
      </c>
      <c r="M268" t="s">
        <v>171</v>
      </c>
      <c r="N268" s="47">
        <f>IF(K268="",(B268*Modellvärden!B$11)+(C268*Modellvärden!C$11)+(D268*Modellvärden!D$11)+(E268*Modellvärden!E$11)+(F268*Modellvärden!F$11)+(G268*Modellvärden!G$11), (B268*Modellvärden!B$4)+(C268*Modellvärden!C$4)+(D268*Modellvärden!D$4)+(E268*Modellvärden!E$4)+(F268*Modellvärden!F$4)+(G268*Modellvärden!G$4)+(H268*Modellvärden!H$4)+(I268*Modellvärden!I$4)+(J268*Modellvärden!J$4)+(K268*Modellvärden!K$4)+(L268*Modellvärden!L$4))</f>
        <v>31.482590254546668</v>
      </c>
      <c r="O268" s="47">
        <f>IF(K268="",(B268*Modellvärden!B$12)+(C268*Modellvärden!C$12)+(D268*Modellvärden!D$12)+(E268*Modellvärden!E$12)+(F268*Modellvärden!F$12)+(G268*Modellvärden!G$12),(B268*Modellvärden!B$5)+(C268*Modellvärden!C$5)+(D268*Modellvärden!D$5)+(E268*Modellvärden!E$5)+(F268*Modellvärden!F$5)+(G268*Modellvärden!G$5)+(H268*Modellvärden!H$5)+(I268*Modellvärden!I$5)+(J268*Modellvärden!J$5)
+(K268*Modellvärden!K$5)+(L268*Modellvärden!L$5))</f>
        <v>31.356036954525422</v>
      </c>
      <c r="P268" s="47">
        <f>(_xlfn.XLOOKUP(M268,Regressionsresultat!$B$53:$B$61,Modellvärden!$B$21:$B$29)*Modellvärden!$B$18)</f>
        <v>29.156866757766061</v>
      </c>
      <c r="Q268" s="47">
        <f t="shared" si="4"/>
        <v>30.665164655612717</v>
      </c>
      <c r="R268" s="47"/>
    </row>
    <row r="269" spans="1:18" ht="17.25">
      <c r="A269" s="9" t="s">
        <v>215</v>
      </c>
      <c r="B269" s="10">
        <f>IFERROR((Indata!B269*Modellvärden!B$7)+Modellvärden!B$6,"")</f>
        <v>31.844481000000002</v>
      </c>
      <c r="C269" s="10">
        <f>IFERROR((Indata!C269*Modellvärden!C$7)+Modellvärden!C$6,"")</f>
        <v>30.209127199999998</v>
      </c>
      <c r="D269" s="10">
        <f>IFERROR((Indata!D269*Modellvärden!D$7)+Modellvärden!D$6,"")</f>
        <v>27.119200000000003</v>
      </c>
      <c r="E269" s="10">
        <f>IFERROR((Indata!E269*Modellvärden!E$7)+Modellvärden!E$6,"")</f>
        <v>29.098421999999999</v>
      </c>
      <c r="F269" s="10">
        <f>IFERROR((Indata!F269*Modellvärden!F$7)+Modellvärden!F$6,"")</f>
        <v>31.190577496274219</v>
      </c>
      <c r="G269" s="10">
        <f>IFERROR((Indata!G269*Modellvärden!G$7)+Modellvärden!G$6,"")</f>
        <v>32.396799999999999</v>
      </c>
      <c r="H269" s="10">
        <f>IFERROR((Indata!H269*Modellvärden!H$7)+Modellvärden!H$6,"")</f>
        <v>34.204000000000001</v>
      </c>
      <c r="I269" s="10">
        <f>IFERROR((Indata!I269*Modellvärden!I$7)+Modellvärden!I$6,"")</f>
        <v>22.121400000000001</v>
      </c>
      <c r="J269" s="10">
        <f>IFERROR((Indata!J269*Modellvärden!J$7)+Modellvärden!J$6,"")</f>
        <v>28.725999999999999</v>
      </c>
      <c r="K269" s="10">
        <f>IFERROR((Indata!K269*Modellvärden!K$7)+Modellvärden!K$6,"")</f>
        <v>32.823999999999991</v>
      </c>
      <c r="L269" s="10">
        <f>IFERROR((Indata!L269*Modellvärden!L$7)+Modellvärden!L$6,"")</f>
        <v>26.11069999999998</v>
      </c>
      <c r="M269" t="s">
        <v>195</v>
      </c>
      <c r="N269" s="47">
        <f>IF(K269="",(B269*Modellvärden!B$11)+(C269*Modellvärden!C$11)+(D269*Modellvärden!D$11)+(E269*Modellvärden!E$11)+(F269*Modellvärden!F$11)+(G269*Modellvärden!G$11), (B269*Modellvärden!B$4)+(C269*Modellvärden!C$4)+(D269*Modellvärden!D$4)+(E269*Modellvärden!E$4)+(F269*Modellvärden!F$4)+(G269*Modellvärden!G$4)+(H269*Modellvärden!H$4)+(I269*Modellvärden!I$4)+(J269*Modellvärden!J$4)+(K269*Modellvärden!K$4)+(L269*Modellvärden!L$4))</f>
        <v>29.548426831863253</v>
      </c>
      <c r="O269" s="47">
        <f>IF(K269="",(B269*Modellvärden!B$12)+(C269*Modellvärden!C$12)+(D269*Modellvärden!D$12)+(E269*Modellvärden!E$12)+(F269*Modellvärden!F$12)+(G269*Modellvärden!G$12),(B269*Modellvärden!B$5)+(C269*Modellvärden!C$5)+(D269*Modellvärden!D$5)+(E269*Modellvärden!E$5)+(F269*Modellvärden!F$5)+(G269*Modellvärden!G$5)+(H269*Modellvärden!H$5)+(I269*Modellvärden!I$5)+(J269*Modellvärden!J$5)
+(K269*Modellvärden!K$5)+(L269*Modellvärden!L$5))</f>
        <v>29.397391276737917</v>
      </c>
      <c r="P269" s="47">
        <f>(_xlfn.XLOOKUP(M269,Regressionsresultat!$B$53:$B$61,Modellvärden!$B$21:$B$29)*Modellvärden!$B$18)</f>
        <v>33.151530705965484</v>
      </c>
      <c r="Q269" s="47">
        <f t="shared" si="4"/>
        <v>30.699116271522218</v>
      </c>
      <c r="R269" s="47"/>
    </row>
    <row r="270" spans="1:18" ht="17.25">
      <c r="A270" s="9" t="s">
        <v>241</v>
      </c>
      <c r="B270" s="10">
        <f>IFERROR((Indata!B270*Modellvärden!B$7)+Modellvärden!B$6,"")</f>
        <v>27.862236500000002</v>
      </c>
      <c r="C270" s="10">
        <f>IFERROR((Indata!C270*Modellvärden!C$7)+Modellvärden!C$6,"")</f>
        <v>29.942698099999998</v>
      </c>
      <c r="D270" s="10">
        <f>IFERROR((Indata!D270*Modellvärden!D$7)+Modellvärden!D$6,"")</f>
        <v>26.961000000000002</v>
      </c>
      <c r="E270" s="10">
        <f>IFERROR((Indata!E270*Modellvärden!E$7)+Modellvärden!E$6,"")</f>
        <v>28.943883</v>
      </c>
      <c r="F270" s="10">
        <f>IFERROR((Indata!F270*Modellvärden!F$7)+Modellvärden!F$6,"")</f>
        <v>31.06519818799547</v>
      </c>
      <c r="G270" s="10">
        <f>IFERROR((Indata!G270*Modellvärden!G$7)+Modellvärden!G$6,"")</f>
        <v>23.574999999999999</v>
      </c>
      <c r="H270" s="10">
        <f>IFERROR((Indata!H270*Modellvärden!H$7)+Modellvärden!H$6,"")</f>
        <v>22.392400000000002</v>
      </c>
      <c r="I270" s="10">
        <f>IFERROR((Indata!I270*Modellvärden!I$7)+Modellvärden!I$6,"")</f>
        <v>37.239600000000003</v>
      </c>
      <c r="J270" s="10">
        <f>IFERROR((Indata!J270*Modellvärden!J$7)+Modellvärden!J$6,"")</f>
        <v>25.506</v>
      </c>
      <c r="K270" s="10">
        <f>IFERROR((Indata!K270*Modellvärden!K$7)+Modellvärden!K$6,"")</f>
        <v>26.635999999999989</v>
      </c>
      <c r="L270" s="10">
        <f>IFERROR((Indata!L270*Modellvärden!L$7)+Modellvärden!L$6,"")</f>
        <v>26.464100000000002</v>
      </c>
      <c r="M270" t="s">
        <v>229</v>
      </c>
      <c r="N270" s="47">
        <f>IF(K270="",(B270*Modellvärden!B$11)+(C270*Modellvärden!C$11)+(D270*Modellvärden!D$11)+(E270*Modellvärden!E$11)+(F270*Modellvärden!F$11)+(G270*Modellvärden!G$11), (B270*Modellvärden!B$4)+(C270*Modellvärden!C$4)+(D270*Modellvärden!D$4)+(E270*Modellvärden!E$4)+(F270*Modellvärden!F$4)+(G270*Modellvärden!G$4)+(H270*Modellvärden!H$4)+(I270*Modellvärden!I$4)+(J270*Modellvärden!J$4)+(K270*Modellvärden!K$4)+(L270*Modellvärden!L$4))</f>
        <v>27.92351293825012</v>
      </c>
      <c r="O270" s="47">
        <f>IF(K270="",(B270*Modellvärden!B$12)+(C270*Modellvärden!C$12)+(D270*Modellvärden!D$12)+(E270*Modellvärden!E$12)+(F270*Modellvärden!F$12)+(G270*Modellvärden!G$12),(B270*Modellvärden!B$5)+(C270*Modellvärden!C$5)+(D270*Modellvärden!D$5)+(E270*Modellvärden!E$5)+(F270*Modellvärden!F$5)+(G270*Modellvärden!G$5)+(H270*Modellvärden!H$5)+(I270*Modellvärden!I$5)+(J270*Modellvärden!J$5)
+(K270*Modellvärden!K$5)+(L270*Modellvärden!L$5))</f>
        <v>28.055513570575403</v>
      </c>
      <c r="P270" s="47">
        <f>(_xlfn.XLOOKUP(M270,Regressionsresultat!$B$53:$B$61,Modellvärden!$B$21:$B$29)*Modellvärden!$B$18)</f>
        <v>20.165998647610348</v>
      </c>
      <c r="Q270" s="47">
        <f t="shared" si="4"/>
        <v>25.381675052145294</v>
      </c>
      <c r="R270" s="47"/>
    </row>
    <row r="271" spans="1:18" ht="17.25">
      <c r="A271" s="9" t="s">
        <v>264</v>
      </c>
      <c r="B271" s="10">
        <f>IFERROR((Indata!B271*Modellvärden!B$7)+Modellvärden!B$6,"")</f>
        <v>21.437750000000001</v>
      </c>
      <c r="C271" s="10">
        <f>IFERROR((Indata!C271*Modellvärden!C$7)+Modellvärden!C$6,"")</f>
        <v>30.219010999999998</v>
      </c>
      <c r="D271" s="10">
        <f>IFERROR((Indata!D271*Modellvärden!D$7)+Modellvärden!D$6,"")</f>
        <v>26.951900000000002</v>
      </c>
      <c r="E271" s="10">
        <f>IFERROR((Indata!E271*Modellvärden!E$7)+Modellvärden!E$6,"")</f>
        <v>29.059614</v>
      </c>
      <c r="F271" s="10">
        <f>IFERROR((Indata!F271*Modellvärden!F$7)+Modellvärden!F$6,"")</f>
        <v>31.137521033653847</v>
      </c>
      <c r="G271" s="10">
        <f>IFERROR((Indata!G271*Modellvärden!G$7)+Modellvärden!G$6,"")</f>
        <v>24.775599999999997</v>
      </c>
      <c r="H271" s="10">
        <f>IFERROR((Indata!H271*Modellvärden!H$7)+Modellvärden!H$6,"")</f>
        <v>26.554000000000002</v>
      </c>
      <c r="I271" s="10">
        <f>IFERROR((Indata!I271*Modellvärden!I$7)+Modellvärden!I$6,"")</f>
        <v>21.189</v>
      </c>
      <c r="J271" s="10">
        <f>IFERROR((Indata!J271*Modellvärden!J$7)+Modellvärden!J$6,"")</f>
        <v>13.914</v>
      </c>
      <c r="K271" s="10">
        <f>IFERROR((Indata!K271*Modellvärden!K$7)+Modellvärden!K$6,"")</f>
        <v>26.167999999999992</v>
      </c>
      <c r="L271" s="10">
        <f>IFERROR((Indata!L271*Modellvärden!L$7)+Modellvärden!L$6,"")</f>
        <v>24.167000000000002</v>
      </c>
      <c r="M271" t="s">
        <v>253</v>
      </c>
      <c r="N271" s="47">
        <f>IF(K271="",(B271*Modellvärden!B$11)+(C271*Modellvärden!C$11)+(D271*Modellvärden!D$11)+(E271*Modellvärden!E$11)+(F271*Modellvärden!F$11)+(G271*Modellvärden!G$11), (B271*Modellvärden!B$4)+(C271*Modellvärden!C$4)+(D271*Modellvärden!D$4)+(E271*Modellvärden!E$4)+(F271*Modellvärden!F$4)+(G271*Modellvärden!G$4)+(H271*Modellvärden!H$4)+(I271*Modellvärden!I$4)+(J271*Modellvärden!J$4)+(K271*Modellvärden!K$4)+(L271*Modellvärden!L$4))</f>
        <v>25.025967791877129</v>
      </c>
      <c r="O271" s="47">
        <f>IF(K271="",(B271*Modellvärden!B$12)+(C271*Modellvärden!C$12)+(D271*Modellvärden!D$12)+(E271*Modellvärden!E$12)+(F271*Modellvärden!F$12)+(G271*Modellvärden!G$12),(B271*Modellvärden!B$5)+(C271*Modellvärden!C$5)+(D271*Modellvärden!D$5)+(E271*Modellvärden!E$5)+(F271*Modellvärden!F$5)+(G271*Modellvärden!G$5)+(H271*Modellvärden!H$5)+(I271*Modellvärden!I$5)+(J271*Modellvärden!J$5)
+(K271*Modellvärden!K$5)+(L271*Modellvärden!L$5))</f>
        <v>25.138137112501767</v>
      </c>
      <c r="P271" s="47">
        <f>(_xlfn.XLOOKUP(M271,Regressionsresultat!$B$53:$B$61,Modellvärden!$B$21:$B$29)*Modellvärden!$B$18)</f>
        <v>32.168195415945611</v>
      </c>
      <c r="Q271" s="47">
        <f t="shared" si="4"/>
        <v>27.444100106774837</v>
      </c>
      <c r="R271" s="47"/>
    </row>
    <row r="272" spans="1:18" ht="17.25">
      <c r="A272" s="9" t="s">
        <v>257</v>
      </c>
      <c r="B272" s="10">
        <f>IFERROR((Indata!B272*Modellvärden!B$7)+Modellvärden!B$6,"")</f>
        <v>30.405321500000003</v>
      </c>
      <c r="C272" s="10">
        <f>IFERROR((Indata!C272*Modellvärden!C$7)+Modellvärden!C$6,"")</f>
        <v>30.009543799999999</v>
      </c>
      <c r="D272" s="10">
        <f>IFERROR((Indata!D272*Modellvärden!D$7)+Modellvärden!D$6,"")</f>
        <v>26.989700000000003</v>
      </c>
      <c r="E272" s="10">
        <f>IFERROR((Indata!E272*Modellvärden!E$7)+Modellvärden!E$6,"")</f>
        <v>28.958205</v>
      </c>
      <c r="F272" s="10">
        <f>IFERROR((Indata!F272*Modellvärden!F$7)+Modellvärden!F$6,"")</f>
        <v>32.9736355394379</v>
      </c>
      <c r="G272" s="10">
        <f>IFERROR((Indata!G272*Modellvärden!G$7)+Modellvärden!G$6,"")</f>
        <v>24.514600000000002</v>
      </c>
      <c r="H272" s="10">
        <f>IFERROR((Indata!H272*Modellvärden!H$7)+Modellvärden!H$6,"")</f>
        <v>26.248000000000005</v>
      </c>
      <c r="I272" s="10">
        <f>IFERROR((Indata!I272*Modellvärden!I$7)+Modellvärden!I$6,"")</f>
        <v>26.7834</v>
      </c>
      <c r="J272" s="10">
        <f>IFERROR((Indata!J272*Modellvärden!J$7)+Modellvärden!J$6,"")</f>
        <v>36.0032</v>
      </c>
      <c r="K272" s="10">
        <f>IFERROR((Indata!K272*Modellvärden!K$7)+Modellvärden!K$6,"")</f>
        <v>23.515999999999991</v>
      </c>
      <c r="L272" s="10">
        <f>IFERROR((Indata!L272*Modellvärden!L$7)+Modellvärden!L$6,"")</f>
        <v>32.825300000000027</v>
      </c>
      <c r="M272" t="s">
        <v>253</v>
      </c>
      <c r="N272" s="47">
        <f>IF(K272="",(B272*Modellvärden!B$11)+(C272*Modellvärden!C$11)+(D272*Modellvärden!D$11)+(E272*Modellvärden!E$11)+(F272*Modellvärden!F$11)+(G272*Modellvärden!G$11), (B272*Modellvärden!B$4)+(C272*Modellvärden!C$4)+(D272*Modellvärden!D$4)+(E272*Modellvärden!E$4)+(F272*Modellvärden!F$4)+(G272*Modellvärden!G$4)+(H272*Modellvärden!H$4)+(I272*Modellvärden!I$4)+(J272*Modellvärden!J$4)+(K272*Modellvärden!K$4)+(L272*Modellvärden!L$4))</f>
        <v>29.012574846584286</v>
      </c>
      <c r="O272" s="47">
        <f>IF(K272="",(B272*Modellvärden!B$12)+(C272*Modellvärden!C$12)+(D272*Modellvärden!D$12)+(E272*Modellvärden!E$12)+(F272*Modellvärden!F$12)+(G272*Modellvärden!G$12),(B272*Modellvärden!B$5)+(C272*Modellvärden!C$5)+(D272*Modellvärden!D$5)+(E272*Modellvärden!E$5)+(F272*Modellvärden!F$5)+(G272*Modellvärden!G$5)+(H272*Modellvärden!H$5)+(I272*Modellvärden!I$5)+(J272*Modellvärden!J$5)
+(K272*Modellvärden!K$5)+(L272*Modellvärden!L$5))</f>
        <v>29.038256240855532</v>
      </c>
      <c r="P272" s="47">
        <f>(_xlfn.XLOOKUP(M272,Regressionsresultat!$B$53:$B$61,Modellvärden!$B$21:$B$29)*Modellvärden!$B$18)</f>
        <v>32.168195415945611</v>
      </c>
      <c r="Q272" s="47">
        <f t="shared" si="4"/>
        <v>30.073008834461813</v>
      </c>
      <c r="R272" s="47"/>
    </row>
    <row r="273" spans="1:18" ht="17.25">
      <c r="A273" s="9" t="s">
        <v>331</v>
      </c>
      <c r="B273" s="10">
        <f>IFERROR((Indata!B273*Modellvärden!B$7)+Modellvärden!B$6,"")</f>
        <v>26.043652500000004</v>
      </c>
      <c r="C273" s="10">
        <f>IFERROR((Indata!C273*Modellvärden!C$7)+Modellvärden!C$6,"")</f>
        <v>29.391199399999998</v>
      </c>
      <c r="D273" s="10">
        <f>IFERROR((Indata!D273*Modellvärden!D$7)+Modellvärden!D$6,"")</f>
        <v>26.944900000000001</v>
      </c>
      <c r="E273" s="10">
        <f>IFERROR((Indata!E273*Modellvärden!E$7)+Modellvärden!E$6,"")</f>
        <v>28.857257999999998</v>
      </c>
      <c r="F273" s="10">
        <f>IFERROR((Indata!F273*Modellvärden!F$7)+Modellvärden!F$6,"")</f>
        <v>30.844831107619797</v>
      </c>
      <c r="G273" s="10">
        <f>IFERROR((Indata!G273*Modellvärden!G$7)+Modellvärden!G$6,"")</f>
        <v>22.791999999999998</v>
      </c>
      <c r="H273" s="10" t="str">
        <f>IFERROR((Indata!H273*Modellvärden!H$7)+Modellvärden!H$6,"")</f>
        <v/>
      </c>
      <c r="I273" s="10" t="str">
        <f>IFERROR((Indata!I273*Modellvärden!I$7)+Modellvärden!I$6,"")</f>
        <v/>
      </c>
      <c r="J273" s="10" t="str">
        <f>IFERROR((Indata!J273*Modellvärden!J$7)+Modellvärden!J$6,"")</f>
        <v/>
      </c>
      <c r="K273" s="10" t="str">
        <f>IFERROR((Indata!K273*Modellvärden!K$7)+Modellvärden!K$6,"")</f>
        <v/>
      </c>
      <c r="L273" s="10" t="str">
        <f>IFERROR((Indata!L273*Modellvärden!L$7)+Modellvärden!L$6,"")</f>
        <v/>
      </c>
      <c r="M273" t="s">
        <v>229</v>
      </c>
      <c r="N273" s="47">
        <f>IF(K273="",(B273*Modellvärden!B$11)+(C273*Modellvärden!C$11)+(D273*Modellvärden!D$11)+(E273*Modellvärden!E$11)+(F273*Modellvärden!F$11)+(G273*Modellvärden!G$11), (B273*Modellvärden!B$4)+(C273*Modellvärden!C$4)+(D273*Modellvärden!D$4)+(E273*Modellvärden!E$4)+(F273*Modellvärden!F$4)+(G273*Modellvärden!G$4)+(H273*Modellvärden!H$4)+(I273*Modellvärden!I$4)+(J273*Modellvärden!J$4)+(K273*Modellvärden!K$4)+(L273*Modellvärden!L$4))</f>
        <v>27.674482693610575</v>
      </c>
      <c r="O273" s="47">
        <f>IF(K273="",(B273*Modellvärden!B$12)+(C273*Modellvärden!C$12)+(D273*Modellvärden!D$12)+(E273*Modellvärden!E$12)+(F273*Modellvärden!F$12)+(G273*Modellvärden!G$12),(B273*Modellvärden!B$5)+(C273*Modellvärden!C$5)+(D273*Modellvärden!D$5)+(E273*Modellvärden!E$5)+(F273*Modellvärden!F$5)+(G273*Modellvärden!G$5)+(H273*Modellvärden!H$5)+(I273*Modellvärden!I$5)+(J273*Modellvärden!J$5)
+(K273*Modellvärden!K$5)+(L273*Modellvärden!L$5))</f>
        <v>28.061910155907523</v>
      </c>
      <c r="P273" s="47">
        <f>(_xlfn.XLOOKUP(M273,Regressionsresultat!$B$53:$B$61,Modellvärden!$B$21:$B$29)*Modellvärden!$B$18)</f>
        <v>20.165998647610348</v>
      </c>
      <c r="Q273" s="47">
        <f t="shared" si="4"/>
        <v>25.300797165709483</v>
      </c>
      <c r="R273" s="47"/>
    </row>
    <row r="274" spans="1:18" ht="17.25">
      <c r="A274" s="9" t="s">
        <v>129</v>
      </c>
      <c r="B274" s="10">
        <f>IFERROR((Indata!B274*Modellvärden!B$7)+Modellvärden!B$6,"")</f>
        <v>32.4468575</v>
      </c>
      <c r="C274" s="10">
        <f>IFERROR((Indata!C274*Modellvärden!C$7)+Modellvärden!C$6,"")</f>
        <v>30.5667647</v>
      </c>
      <c r="D274" s="10">
        <f>IFERROR((Indata!D274*Modellvärden!D$7)+Modellvärden!D$6,"")</f>
        <v>28.176200000000001</v>
      </c>
      <c r="E274" s="10">
        <f>IFERROR((Indata!E274*Modellvärden!E$7)+Modellvärden!E$6,"")</f>
        <v>29.666681999999998</v>
      </c>
      <c r="F274" s="10">
        <f>IFERROR((Indata!F274*Modellvärden!F$7)+Modellvärden!F$6,"")</f>
        <v>29.481619509566155</v>
      </c>
      <c r="G274" s="10">
        <f>IFERROR((Indata!G274*Modellvärden!G$7)+Modellvärden!G$6,"")</f>
        <v>33.075400000000002</v>
      </c>
      <c r="H274" s="10">
        <f>IFERROR((Indata!H274*Modellvärden!H$7)+Modellvärden!H$6,"")</f>
        <v>38.304400000000001</v>
      </c>
      <c r="I274" s="10">
        <f>IFERROR((Indata!I274*Modellvärden!I$7)+Modellvärden!I$6,"")</f>
        <v>31.678500000000003</v>
      </c>
      <c r="J274" s="10">
        <f>IFERROR((Indata!J274*Modellvärden!J$7)+Modellvärden!J$6,"")</f>
        <v>28.017600000000002</v>
      </c>
      <c r="K274" s="10">
        <f>IFERROR((Indata!K274*Modellvärden!K$7)+Modellvärden!K$6,"")</f>
        <v>34.227999999999994</v>
      </c>
      <c r="L274" s="10">
        <f>IFERROR((Indata!L274*Modellvärden!L$7)+Modellvärden!L$6,"")</f>
        <v>40.511750000000006</v>
      </c>
      <c r="M274" t="s">
        <v>104</v>
      </c>
      <c r="N274" s="47">
        <f>IF(K274="",(B274*Modellvärden!B$11)+(C274*Modellvärden!C$11)+(D274*Modellvärden!D$11)+(E274*Modellvärden!E$11)+(F274*Modellvärden!F$11)+(G274*Modellvärden!G$11), (B274*Modellvärden!B$4)+(C274*Modellvärden!C$4)+(D274*Modellvärden!D$4)+(E274*Modellvärden!E$4)+(F274*Modellvärden!F$4)+(G274*Modellvärden!G$4)+(H274*Modellvärden!H$4)+(I274*Modellvärden!I$4)+(J274*Modellvärden!J$4)+(K274*Modellvärden!K$4)+(L274*Modellvärden!L$4))</f>
        <v>32.547259169894751</v>
      </c>
      <c r="O274" s="47">
        <f>IF(K274="",(B274*Modellvärden!B$12)+(C274*Modellvärden!C$12)+(D274*Modellvärden!D$12)+(E274*Modellvärden!E$12)+(F274*Modellvärden!F$12)+(G274*Modellvärden!G$12),(B274*Modellvärden!B$5)+(C274*Modellvärden!C$5)+(D274*Modellvärden!D$5)+(E274*Modellvärden!E$5)+(F274*Modellvärden!F$5)+(G274*Modellvärden!G$5)+(H274*Modellvärden!H$5)+(I274*Modellvärden!I$5)+(J274*Modellvärden!J$5)
+(K274*Modellvärden!K$5)+(L274*Modellvärden!L$5))</f>
        <v>32.672800810659446</v>
      </c>
      <c r="P274" s="47">
        <f>(_xlfn.XLOOKUP(M274,Regressionsresultat!$B$53:$B$61,Modellvärden!$B$21:$B$29)*Modellvärden!$B$18)</f>
        <v>23.722217719568764</v>
      </c>
      <c r="Q274" s="47">
        <f t="shared" si="4"/>
        <v>29.647425900040986</v>
      </c>
      <c r="R274" s="47"/>
    </row>
    <row r="275" spans="1:18" ht="17.25">
      <c r="A275" s="9" t="s">
        <v>278</v>
      </c>
      <c r="B275" s="10">
        <f>IFERROR((Indata!B275*Modellvärden!B$7)+Modellvärden!B$6,"")</f>
        <v>31.525863000000005</v>
      </c>
      <c r="C275" s="10">
        <f>IFERROR((Indata!C275*Modellvärden!C$7)+Modellvärden!C$6,"")</f>
        <v>30.147570199999997</v>
      </c>
      <c r="D275" s="10">
        <f>IFERROR((Indata!D275*Modellvärden!D$7)+Modellvärden!D$6,"")</f>
        <v>27.056900000000002</v>
      </c>
      <c r="E275" s="10">
        <f>IFERROR((Indata!E275*Modellvärden!E$7)+Modellvärden!E$6,"")</f>
        <v>29.024270999999999</v>
      </c>
      <c r="F275" s="10">
        <f>IFERROR((Indata!F275*Modellvärden!F$7)+Modellvärden!F$6,"")</f>
        <v>26.171136198106336</v>
      </c>
      <c r="G275" s="10">
        <f>IFERROR((Indata!G275*Modellvärden!G$7)+Modellvärden!G$6,"")</f>
        <v>33.1798</v>
      </c>
      <c r="H275" s="10" t="str">
        <f>IFERROR((Indata!H275*Modellvärden!H$7)+Modellvärden!H$6,"")</f>
        <v/>
      </c>
      <c r="I275" s="10" t="str">
        <f>IFERROR((Indata!I275*Modellvärden!I$7)+Modellvärden!I$6,"")</f>
        <v/>
      </c>
      <c r="J275" s="10" t="str">
        <f>IFERROR((Indata!J275*Modellvärden!J$7)+Modellvärden!J$6,"")</f>
        <v/>
      </c>
      <c r="K275" s="10" t="str">
        <f>IFERROR((Indata!K275*Modellvärden!K$7)+Modellvärden!K$6,"")</f>
        <v/>
      </c>
      <c r="L275" s="10" t="str">
        <f>IFERROR((Indata!L275*Modellvärden!L$7)+Modellvärden!L$6,"")</f>
        <v/>
      </c>
      <c r="M275" t="s">
        <v>104</v>
      </c>
      <c r="N275" s="47">
        <f>IF(K275="",(B275*Modellvärden!B$11)+(C275*Modellvärden!C$11)+(D275*Modellvärden!D$11)+(E275*Modellvärden!E$11)+(F275*Modellvärden!F$11)+(G275*Modellvärden!G$11), (B275*Modellvärden!B$4)+(C275*Modellvärden!C$4)+(D275*Modellvärden!D$4)+(E275*Modellvärden!E$4)+(F275*Modellvärden!F$4)+(G275*Modellvärden!G$4)+(H275*Modellvärden!H$4)+(I275*Modellvärden!I$4)+(J275*Modellvärden!J$4)+(K275*Modellvärden!K$4)+(L275*Modellvärden!L$4))</f>
        <v>29.55884172246645</v>
      </c>
      <c r="O275" s="47">
        <f>IF(K275="",(B275*Modellvärden!B$12)+(C275*Modellvärden!C$12)+(D275*Modellvärden!D$12)+(E275*Modellvärden!E$12)+(F275*Modellvärden!F$12)+(G275*Modellvärden!G$12),(B275*Modellvärden!B$5)+(C275*Modellvärden!C$5)+(D275*Modellvärden!D$5)+(E275*Modellvärden!E$5)+(F275*Modellvärden!F$5)+(G275*Modellvärden!G$5)+(H275*Modellvärden!H$5)+(I275*Modellvärden!I$5)+(J275*Modellvärden!J$5)
+(K275*Modellvärden!K$5)+(L275*Modellvärden!L$5))</f>
        <v>29.492729166044509</v>
      </c>
      <c r="P275" s="47">
        <f>(_xlfn.XLOOKUP(M275,Regressionsresultat!$B$53:$B$61,Modellvärden!$B$21:$B$29)*Modellvärden!$B$18)</f>
        <v>23.722217719568764</v>
      </c>
      <c r="Q275" s="47">
        <f t="shared" si="4"/>
        <v>27.591262869359909</v>
      </c>
      <c r="R275" s="47"/>
    </row>
    <row r="276" spans="1:18" ht="17.25">
      <c r="A276" s="9" t="s">
        <v>199</v>
      </c>
      <c r="B276" s="10">
        <f>IFERROR((Indata!B276*Modellvärden!B$7)+Modellvärden!B$6,"")</f>
        <v>31.209787000000002</v>
      </c>
      <c r="C276" s="10">
        <f>IFERROR((Indata!C276*Modellvärden!C$7)+Modellvärden!C$6,"")</f>
        <v>30.7185764</v>
      </c>
      <c r="D276" s="10">
        <f>IFERROR((Indata!D276*Modellvärden!D$7)+Modellvärden!D$6,"")</f>
        <v>27.081400000000002</v>
      </c>
      <c r="E276" s="10">
        <f>IFERROR((Indata!E276*Modellvärden!E$7)+Modellvärden!E$6,"")</f>
        <v>29.928173999999999</v>
      </c>
      <c r="F276" s="10">
        <f>IFERROR((Indata!F276*Modellvärden!F$7)+Modellvärden!F$6,"")</f>
        <v>40.207165482706415</v>
      </c>
      <c r="G276" s="10">
        <f>IFERROR((Indata!G276*Modellvärden!G$7)+Modellvärden!G$6,"")</f>
        <v>33.910600000000002</v>
      </c>
      <c r="H276" s="10">
        <f>IFERROR((Indata!H276*Modellvärden!H$7)+Modellvärden!H$6,"")</f>
        <v>24.534400000000005</v>
      </c>
      <c r="I276" s="10">
        <f>IFERROR((Indata!I276*Modellvärden!I$7)+Modellvärden!I$6,"")</f>
        <v>40.17</v>
      </c>
      <c r="J276" s="10">
        <f>IFERROR((Indata!J276*Modellvärden!J$7)+Modellvärden!J$6,"")</f>
        <v>34.264400000000002</v>
      </c>
      <c r="K276" s="10">
        <f>IFERROR((Indata!K276*Modellvärden!K$7)+Modellvärden!K$6,"")</f>
        <v>25.283999999999992</v>
      </c>
      <c r="L276" s="10">
        <f>IFERROR((Indata!L276*Modellvärden!L$7)+Modellvärden!L$6,"")</f>
        <v>33.885500000000008</v>
      </c>
      <c r="M276" t="s">
        <v>195</v>
      </c>
      <c r="N276" s="47">
        <f>IF(K276="",(B276*Modellvärden!B$11)+(C276*Modellvärden!C$11)+(D276*Modellvärden!D$11)+(E276*Modellvärden!E$11)+(F276*Modellvärden!F$11)+(G276*Modellvärden!G$11), (B276*Modellvärden!B$4)+(C276*Modellvärden!C$4)+(D276*Modellvärden!D$4)+(E276*Modellvärden!E$4)+(F276*Modellvärden!F$4)+(G276*Modellvärden!G$4)+(H276*Modellvärden!H$4)+(I276*Modellvärden!I$4)+(J276*Modellvärden!J$4)+(K276*Modellvärden!K$4)+(L276*Modellvärden!L$4))</f>
        <v>31.78509161607905</v>
      </c>
      <c r="O276" s="47">
        <f>IF(K276="",(B276*Modellvärden!B$12)+(C276*Modellvärden!C$12)+(D276*Modellvärden!D$12)+(E276*Modellvärden!E$12)+(F276*Modellvärden!F$12)+(G276*Modellvärden!G$12),(B276*Modellvärden!B$5)+(C276*Modellvärden!C$5)+(D276*Modellvärden!D$5)+(E276*Modellvärden!E$5)+(F276*Modellvärden!F$5)+(G276*Modellvärden!G$5)+(H276*Modellvärden!H$5)+(I276*Modellvärden!I$5)+(J276*Modellvärden!J$5)
+(K276*Modellvärden!K$5)+(L276*Modellvärden!L$5))</f>
        <v>31.582249980071005</v>
      </c>
      <c r="P276" s="47">
        <f>(_xlfn.XLOOKUP(M276,Regressionsresultat!$B$53:$B$61,Modellvärden!$B$21:$B$29)*Modellvärden!$B$18)</f>
        <v>33.151530705965484</v>
      </c>
      <c r="Q276" s="47">
        <f t="shared" si="4"/>
        <v>32.172957434038516</v>
      </c>
      <c r="R276" s="47"/>
    </row>
    <row r="277" spans="1:18" ht="17.25">
      <c r="A277" s="9" t="s">
        <v>262</v>
      </c>
      <c r="B277" s="10">
        <f>IFERROR((Indata!B277*Modellvärden!B$7)+Modellvärden!B$6,"")</f>
        <v>21.939454000000005</v>
      </c>
      <c r="C277" s="10">
        <f>IFERROR((Indata!C277*Modellvärden!C$7)+Modellvärden!C$6,"")</f>
        <v>29.758460599999999</v>
      </c>
      <c r="D277" s="10">
        <f>IFERROR((Indata!D277*Modellvärden!D$7)+Modellvärden!D$6,"")</f>
        <v>26.947000000000003</v>
      </c>
      <c r="E277" s="10">
        <f>IFERROR((Indata!E277*Modellvärden!E$7)+Modellvärden!E$6,"")</f>
        <v>28.936259999999997</v>
      </c>
      <c r="F277" s="10">
        <f>IFERROR((Indata!F277*Modellvärden!F$7)+Modellvärden!F$6,"")</f>
        <v>31.340652045050387</v>
      </c>
      <c r="G277" s="10">
        <f>IFERROR((Indata!G277*Modellvärden!G$7)+Modellvärden!G$6,"")</f>
        <v>31.613799999999998</v>
      </c>
      <c r="H277" s="10">
        <f>IFERROR((Indata!H277*Modellvärden!H$7)+Modellvärden!H$6,"")</f>
        <v>31.878400000000006</v>
      </c>
      <c r="I277" s="10">
        <f>IFERROR((Indata!I277*Modellvärden!I$7)+Modellvärden!I$6,"")</f>
        <v>21.655200000000001</v>
      </c>
      <c r="J277" s="10">
        <f>IFERROR((Indata!J277*Modellvärden!J$7)+Modellvärden!J$6,"")</f>
        <v>22.994399999999999</v>
      </c>
      <c r="K277" s="10">
        <f>IFERROR((Indata!K277*Modellvärden!K$7)+Modellvärden!K$6,"")</f>
        <v>25.023999999999994</v>
      </c>
      <c r="L277" s="10">
        <f>IFERROR((Indata!L277*Modellvärden!L$7)+Modellvärden!L$6,"")</f>
        <v>22.93010000000001</v>
      </c>
      <c r="M277" t="s">
        <v>253</v>
      </c>
      <c r="N277" s="47">
        <f>IF(K277="",(B277*Modellvärden!B$11)+(C277*Modellvärden!C$11)+(D277*Modellvärden!D$11)+(E277*Modellvärden!E$11)+(F277*Modellvärden!F$11)+(G277*Modellvärden!G$11), (B277*Modellvärden!B$4)+(C277*Modellvärden!C$4)+(D277*Modellvärden!D$4)+(E277*Modellvärden!E$4)+(F277*Modellvärden!F$4)+(G277*Modellvärden!G$4)+(H277*Modellvärden!H$4)+(I277*Modellvärden!I$4)+(J277*Modellvärden!J$4)+(K277*Modellvärden!K$4)+(L277*Modellvärden!L$4))</f>
        <v>26.836301621593364</v>
      </c>
      <c r="O277" s="47">
        <f>IF(K277="",(B277*Modellvärden!B$12)+(C277*Modellvärden!C$12)+(D277*Modellvärden!D$12)+(E277*Modellvärden!E$12)+(F277*Modellvärden!F$12)+(G277*Modellvärden!G$12),(B277*Modellvärden!B$5)+(C277*Modellvärden!C$5)+(D277*Modellvärden!D$5)+(E277*Modellvärden!E$5)+(F277*Modellvärden!F$5)+(G277*Modellvärden!G$5)+(H277*Modellvärden!H$5)+(I277*Modellvärden!I$5)+(J277*Modellvärden!J$5)
+(K277*Modellvärden!K$5)+(L277*Modellvärden!L$5))</f>
        <v>26.875688474366164</v>
      </c>
      <c r="P277" s="47">
        <f>(_xlfn.XLOOKUP(M277,Regressionsresultat!$B$53:$B$61,Modellvärden!$B$21:$B$29)*Modellvärden!$B$18)</f>
        <v>32.168195415945611</v>
      </c>
      <c r="Q277" s="47">
        <f t="shared" si="4"/>
        <v>28.62672850396838</v>
      </c>
      <c r="R277" s="47"/>
    </row>
    <row r="278" spans="1:18" ht="17.25">
      <c r="A278" s="9" t="s">
        <v>276</v>
      </c>
      <c r="B278" s="10">
        <f>IFERROR((Indata!B278*Modellvärden!B$7)+Modellvärden!B$6,"")</f>
        <v>32.246582000000004</v>
      </c>
      <c r="C278" s="10">
        <f>IFERROR((Indata!C278*Modellvärden!C$7)+Modellvärden!C$6,"")</f>
        <v>29.9844875</v>
      </c>
      <c r="D278" s="10">
        <f>IFERROR((Indata!D278*Modellvärden!D$7)+Modellvärden!D$6,"")</f>
        <v>27.244500000000002</v>
      </c>
      <c r="E278" s="10">
        <f>IFERROR((Indata!E278*Modellvärden!E$7)+Modellvärden!E$6,"")</f>
        <v>29.086178999999998</v>
      </c>
      <c r="F278" s="10">
        <f>IFERROR((Indata!F278*Modellvärden!F$7)+Modellvärden!F$6,"")</f>
        <v>26.188257679963321</v>
      </c>
      <c r="G278" s="10">
        <f>IFERROR((Indata!G278*Modellvärden!G$7)+Modellvärden!G$6,"")</f>
        <v>28.847200000000001</v>
      </c>
      <c r="H278" s="10" t="str">
        <f>IFERROR((Indata!H278*Modellvärden!H$7)+Modellvärden!H$6,"")</f>
        <v/>
      </c>
      <c r="I278" s="10" t="str">
        <f>IFERROR((Indata!I278*Modellvärden!I$7)+Modellvärden!I$6,"")</f>
        <v/>
      </c>
      <c r="J278" s="10" t="str">
        <f>IFERROR((Indata!J278*Modellvärden!J$7)+Modellvärden!J$6,"")</f>
        <v/>
      </c>
      <c r="K278" s="10" t="str">
        <f>IFERROR((Indata!K278*Modellvärden!K$7)+Modellvärden!K$6,"")</f>
        <v/>
      </c>
      <c r="L278" s="10" t="str">
        <f>IFERROR((Indata!L278*Modellvärden!L$7)+Modellvärden!L$6,"")</f>
        <v/>
      </c>
      <c r="M278" t="s">
        <v>104</v>
      </c>
      <c r="N278" s="47">
        <f>IF(K278="",(B278*Modellvärden!B$11)+(C278*Modellvärden!C$11)+(D278*Modellvärden!D$11)+(E278*Modellvärden!E$11)+(F278*Modellvärden!F$11)+(G278*Modellvärden!G$11), (B278*Modellvärden!B$4)+(C278*Modellvärden!C$4)+(D278*Modellvärden!D$4)+(E278*Modellvärden!E$4)+(F278*Modellvärden!F$4)+(G278*Modellvärden!G$4)+(H278*Modellvärden!H$4)+(I278*Modellvärden!I$4)+(J278*Modellvärden!J$4)+(K278*Modellvärden!K$4)+(L278*Modellvärden!L$4))</f>
        <v>28.98631440227819</v>
      </c>
      <c r="O278" s="47">
        <f>IF(K278="",(B278*Modellvärden!B$12)+(C278*Modellvärden!C$12)+(D278*Modellvärden!D$12)+(E278*Modellvärden!E$12)+(F278*Modellvärden!F$12)+(G278*Modellvärden!G$12),(B278*Modellvärden!B$5)+(C278*Modellvärden!C$5)+(D278*Modellvärden!D$5)+(E278*Modellvärden!E$5)+(F278*Modellvärden!F$5)+(G278*Modellvärden!G$5)+(H278*Modellvärden!H$5)+(I278*Modellvärden!I$5)+(J278*Modellvärden!J$5)
+(K278*Modellvärden!K$5)+(L278*Modellvärden!L$5))</f>
        <v>29.035339133409384</v>
      </c>
      <c r="P278" s="47">
        <f>(_xlfn.XLOOKUP(M278,Regressionsresultat!$B$53:$B$61,Modellvärden!$B$21:$B$29)*Modellvärden!$B$18)</f>
        <v>23.722217719568764</v>
      </c>
      <c r="Q278" s="47">
        <f t="shared" si="4"/>
        <v>27.247957085085446</v>
      </c>
      <c r="R278" s="47"/>
    </row>
    <row r="279" spans="1:18" ht="17.25">
      <c r="A279" s="9" t="s">
        <v>168</v>
      </c>
      <c r="B279" s="10">
        <f>IFERROR((Indata!B279*Modellvärden!B$7)+Modellvärden!B$6,"")</f>
        <v>29.956162500000005</v>
      </c>
      <c r="C279" s="10">
        <f>IFERROR((Indata!C279*Modellvärden!C$7)+Modellvärden!C$6,"")</f>
        <v>29.8358837</v>
      </c>
      <c r="D279" s="10">
        <f>IFERROR((Indata!D279*Modellvärden!D$7)+Modellvärden!D$6,"")</f>
        <v>26.972900000000003</v>
      </c>
      <c r="E279" s="10">
        <f>IFERROR((Indata!E279*Modellvärden!E$7)+Modellvärden!E$6,"")</f>
        <v>28.946192999999997</v>
      </c>
      <c r="F279" s="10">
        <f>IFERROR((Indata!F279*Modellvärden!F$7)+Modellvärden!F$6,"")</f>
        <v>29.554185057165647</v>
      </c>
      <c r="G279" s="10">
        <f>IFERROR((Indata!G279*Modellvärden!G$7)+Modellvärden!G$6,"")</f>
        <v>24.671199999999999</v>
      </c>
      <c r="H279" s="10">
        <f>IFERROR((Indata!H279*Modellvärden!H$7)+Modellvärden!H$6,"")</f>
        <v>27.6556</v>
      </c>
      <c r="I279" s="10">
        <f>IFERROR((Indata!I279*Modellvärden!I$7)+Modellvärden!I$6,"")</f>
        <v>31.112400000000001</v>
      </c>
      <c r="J279" s="10">
        <f>IFERROR((Indata!J279*Modellvärden!J$7)+Modellvärden!J$6,"")</f>
        <v>28.854799999999997</v>
      </c>
      <c r="K279" s="10">
        <f>IFERROR((Indata!K279*Modellvärden!K$7)+Modellvärden!K$6,"")</f>
        <v>21.903999999999996</v>
      </c>
      <c r="L279" s="10">
        <f>IFERROR((Indata!L279*Modellvärden!L$7)+Modellvärden!L$6,"")</f>
        <v>24.343699999999984</v>
      </c>
      <c r="M279" t="s">
        <v>155</v>
      </c>
      <c r="N279" s="47">
        <f>IF(K279="",(B279*Modellvärden!B$11)+(C279*Modellvärden!C$11)+(D279*Modellvärden!D$11)+(E279*Modellvärden!E$11)+(F279*Modellvärden!F$11)+(G279*Modellvärden!G$11), (B279*Modellvärden!B$4)+(C279*Modellvärden!C$4)+(D279*Modellvärden!D$4)+(E279*Modellvärden!E$4)+(F279*Modellvärden!F$4)+(G279*Modellvärden!G$4)+(H279*Modellvärden!H$4)+(I279*Modellvärden!I$4)+(J279*Modellvärden!J$4)+(K279*Modellvärden!K$4)+(L279*Modellvärden!L$4))</f>
        <v>27.64423554361321</v>
      </c>
      <c r="O279" s="47">
        <f>IF(K279="",(B279*Modellvärden!B$12)+(C279*Modellvärden!C$12)+(D279*Modellvärden!D$12)+(E279*Modellvärden!E$12)+(F279*Modellvärden!F$12)+(G279*Modellvärden!G$12),(B279*Modellvärden!B$5)+(C279*Modellvärden!C$5)+(D279*Modellvärden!D$5)+(E279*Modellvärden!E$5)+(F279*Modellvärden!F$5)+(G279*Modellvärden!G$5)+(H279*Modellvärden!H$5)+(I279*Modellvärden!I$5)+(J279*Modellvärden!J$5)
+(K279*Modellvärden!K$5)+(L279*Modellvärden!L$5))</f>
        <v>27.735333312283771</v>
      </c>
      <c r="P279" s="47">
        <f>(_xlfn.XLOOKUP(M279,Regressionsresultat!$B$53:$B$61,Modellvärden!$B$21:$B$29)*Modellvärden!$B$18)</f>
        <v>32.997385452191033</v>
      </c>
      <c r="Q279" s="47">
        <f t="shared" si="4"/>
        <v>29.458984769362672</v>
      </c>
      <c r="R279" s="47"/>
    </row>
    <row r="280" spans="1:18" ht="17.25">
      <c r="A280" s="9" t="s">
        <v>133</v>
      </c>
      <c r="B280" s="10">
        <f>IFERROR((Indata!B280*Modellvärden!B$7)+Modellvärden!B$6,"")</f>
        <v>31.939310000000003</v>
      </c>
      <c r="C280" s="10">
        <f>IFERROR((Indata!C280*Modellvärden!C$7)+Modellvärden!C$6,"")</f>
        <v>32.988035599999996</v>
      </c>
      <c r="D280" s="10">
        <f>IFERROR((Indata!D280*Modellvärden!D$7)+Modellvärden!D$6,"")</f>
        <v>27.667300000000001</v>
      </c>
      <c r="E280" s="10">
        <f>IFERROR((Indata!E280*Modellvärden!E$7)+Modellvärden!E$6,"")</f>
        <v>30.631338</v>
      </c>
      <c r="F280" s="10">
        <f>IFERROR((Indata!F280*Modellvärden!F$7)+Modellvärden!F$6,"")</f>
        <v>31.096738594614706</v>
      </c>
      <c r="G280" s="10">
        <f>IFERROR((Indata!G280*Modellvärden!G$7)+Modellvärden!G$6,"")</f>
        <v>29.473599999999998</v>
      </c>
      <c r="H280" s="10">
        <f>IFERROR((Indata!H280*Modellvärden!H$7)+Modellvärden!H$6,"")</f>
        <v>28.757200000000005</v>
      </c>
      <c r="I280" s="10">
        <f>IFERROR((Indata!I280*Modellvärden!I$7)+Modellvärden!I$6,"")</f>
        <v>39.703800000000001</v>
      </c>
      <c r="J280" s="10">
        <f>IFERROR((Indata!J280*Modellvärden!J$7)+Modellvärden!J$6,"")</f>
        <v>29.692</v>
      </c>
      <c r="K280" s="10">
        <f>IFERROR((Indata!K280*Modellvärden!K$7)+Modellvärden!K$6,"")</f>
        <v>25.54399999999999</v>
      </c>
      <c r="L280" s="10">
        <f>IFERROR((Indata!L280*Modellvärden!L$7)+Modellvärden!L$6,"")</f>
        <v>27.877700000000004</v>
      </c>
      <c r="M280" t="s">
        <v>104</v>
      </c>
      <c r="N280" s="47">
        <f>IF(K280="",(B280*Modellvärden!B$11)+(C280*Modellvärden!C$11)+(D280*Modellvärden!D$11)+(E280*Modellvärden!E$11)+(F280*Modellvärden!F$11)+(G280*Modellvärden!G$11), (B280*Modellvärden!B$4)+(C280*Modellvärden!C$4)+(D280*Modellvärden!D$4)+(E280*Modellvärden!E$4)+(F280*Modellvärden!F$4)+(G280*Modellvärden!G$4)+(H280*Modellvärden!H$4)+(I280*Modellvärden!I$4)+(J280*Modellvärden!J$4)+(K280*Modellvärden!K$4)+(L280*Modellvärden!L$4))</f>
        <v>30.602115608090759</v>
      </c>
      <c r="O280" s="47">
        <f>IF(K280="",(B280*Modellvärden!B$12)+(C280*Modellvärden!C$12)+(D280*Modellvärden!D$12)+(E280*Modellvärden!E$12)+(F280*Modellvärden!F$12)+(G280*Modellvärden!G$12),(B280*Modellvärden!B$5)+(C280*Modellvärden!C$5)+(D280*Modellvärden!D$5)+(E280*Modellvärden!E$5)+(F280*Modellvärden!F$5)+(G280*Modellvärden!G$5)+(H280*Modellvärden!H$5)+(I280*Modellvärden!I$5)+(J280*Modellvärden!J$5)
+(K280*Modellvärden!K$5)+(L280*Modellvärden!L$5))</f>
        <v>30.758044461335473</v>
      </c>
      <c r="P280" s="47">
        <f>(_xlfn.XLOOKUP(M280,Regressionsresultat!$B$53:$B$61,Modellvärden!$B$21:$B$29)*Modellvärden!$B$18)</f>
        <v>23.722217719568764</v>
      </c>
      <c r="Q280" s="47">
        <f t="shared" si="4"/>
        <v>28.360792596331663</v>
      </c>
      <c r="R280" s="47"/>
    </row>
    <row r="281" spans="1:18" ht="17.25">
      <c r="A281" s="9" t="s">
        <v>61</v>
      </c>
      <c r="B281" s="10">
        <f>IFERROR((Indata!B281*Modellvärden!B$7)+Modellvärden!B$6,"")</f>
        <v>32.550087500000004</v>
      </c>
      <c r="C281" s="10">
        <f>IFERROR((Indata!C281*Modellvärden!C$7)+Modellvärden!C$6,"")</f>
        <v>30.25976</v>
      </c>
      <c r="D281" s="10">
        <f>IFERROR((Indata!D281*Modellvärden!D$7)+Modellvärden!D$6,"")</f>
        <v>30.447000000000003</v>
      </c>
      <c r="E281" s="10">
        <f>IFERROR((Indata!E281*Modellvärden!E$7)+Modellvärden!E$6,"")</f>
        <v>29.023809</v>
      </c>
      <c r="F281" s="10">
        <f>IFERROR((Indata!F281*Modellvärden!F$7)+Modellvärden!F$6,"")</f>
        <v>24.849318001586042</v>
      </c>
      <c r="G281" s="10">
        <f>IFERROR((Indata!G281*Modellvärden!G$7)+Modellvärden!G$6,"")</f>
        <v>36.625</v>
      </c>
      <c r="H281" s="10">
        <f>IFERROR((Indata!H281*Modellvärden!H$7)+Modellvärden!H$6,"")</f>
        <v>23.738800000000005</v>
      </c>
      <c r="I281" s="10">
        <f>IFERROR((Indata!I281*Modellvärden!I$7)+Modellvärden!I$6,"")</f>
        <v>32.577600000000004</v>
      </c>
      <c r="J281" s="10">
        <f>IFERROR((Indata!J281*Modellvärden!J$7)+Modellvärden!J$6,"")</f>
        <v>24.9908</v>
      </c>
      <c r="K281" s="10">
        <f>IFERROR((Indata!K281*Modellvärden!K$7)+Modellvärden!K$6,"")</f>
        <v>26.167999999999992</v>
      </c>
      <c r="L281" s="10">
        <f>IFERROR((Indata!L281*Modellvärden!L$7)+Modellvärden!L$6,"")</f>
        <v>22.576699999999988</v>
      </c>
      <c r="M281" t="s">
        <v>26</v>
      </c>
      <c r="N281" s="47">
        <f>IF(K281="",(B281*Modellvärden!B$11)+(C281*Modellvärden!C$11)+(D281*Modellvärden!D$11)+(E281*Modellvärden!E$11)+(F281*Modellvärden!F$11)+(G281*Modellvärden!G$11), (B281*Modellvärden!B$4)+(C281*Modellvärden!C$4)+(D281*Modellvärden!D$4)+(E281*Modellvärden!E$4)+(F281*Modellvärden!F$4)+(G281*Modellvärden!G$4)+(H281*Modellvärden!H$4)+(I281*Modellvärden!I$4)+(J281*Modellvärden!J$4)+(K281*Modellvärden!K$4)+(L281*Modellvärden!L$4))</f>
        <v>28.292576791828616</v>
      </c>
      <c r="O281" s="47">
        <f>IF(K281="",(B281*Modellvärden!B$12)+(C281*Modellvärden!C$12)+(D281*Modellvärden!D$12)+(E281*Modellvärden!E$12)+(F281*Modellvärden!F$12)+(G281*Modellvärden!G$12),(B281*Modellvärden!B$5)+(C281*Modellvärden!C$5)+(D281*Modellvärden!D$5)+(E281*Modellvärden!E$5)+(F281*Modellvärden!F$5)+(G281*Modellvärden!G$5)+(H281*Modellvärden!H$5)+(I281*Modellvärden!I$5)+(J281*Modellvärden!J$5)
+(K281*Modellvärden!K$5)+(L281*Modellvärden!L$5))</f>
        <v>28.02087807480811</v>
      </c>
      <c r="P281" s="47">
        <f>(_xlfn.XLOOKUP(M281,Regressionsresultat!$B$53:$B$61,Modellvärden!$B$21:$B$29)*Modellvärden!$B$18)</f>
        <v>29.352675018140246</v>
      </c>
      <c r="Q281" s="47">
        <f t="shared" si="4"/>
        <v>28.555376628258994</v>
      </c>
      <c r="R281" s="47"/>
    </row>
    <row r="282" spans="1:18" ht="17.25">
      <c r="A282" s="9" t="s">
        <v>306</v>
      </c>
      <c r="B282" s="10">
        <f>IFERROR((Indata!B282*Modellvärden!B$7)+Modellvärden!B$6,"")</f>
        <v>31.917222500000005</v>
      </c>
      <c r="C282" s="10">
        <f>IFERROR((Indata!C282*Modellvärden!C$7)+Modellvärden!C$6,"")</f>
        <v>29.610983899999997</v>
      </c>
      <c r="D282" s="10">
        <f>IFERROR((Indata!D282*Modellvärden!D$7)+Modellvärden!D$6,"")</f>
        <v>27.025400000000001</v>
      </c>
      <c r="E282" s="10">
        <f>IFERROR((Indata!E282*Modellvärden!E$7)+Modellvärden!E$6,"")</f>
        <v>28.934642999999998</v>
      </c>
      <c r="F282" s="10">
        <f>IFERROR((Indata!F282*Modellvärden!F$7)+Modellvärden!F$6,"")</f>
        <v>26.771688466111772</v>
      </c>
      <c r="G282" s="10">
        <f>IFERROR((Indata!G282*Modellvärden!G$7)+Modellvärden!G$6,"")</f>
        <v>23.679400000000001</v>
      </c>
      <c r="H282" s="10" t="str">
        <f>IFERROR((Indata!H282*Modellvärden!H$7)+Modellvärden!H$6,"")</f>
        <v/>
      </c>
      <c r="I282" s="10" t="str">
        <f>IFERROR((Indata!I282*Modellvärden!I$7)+Modellvärden!I$6,"")</f>
        <v/>
      </c>
      <c r="J282" s="10" t="str">
        <f>IFERROR((Indata!J282*Modellvärden!J$7)+Modellvärden!J$6,"")</f>
        <v/>
      </c>
      <c r="K282" s="10" t="str">
        <f>IFERROR((Indata!K282*Modellvärden!K$7)+Modellvärden!K$6,"")</f>
        <v/>
      </c>
      <c r="L282" s="10" t="str">
        <f>IFERROR((Indata!L282*Modellvärden!L$7)+Modellvärden!L$6,"")</f>
        <v/>
      </c>
      <c r="M282" t="s">
        <v>195</v>
      </c>
      <c r="N282" s="47">
        <f>IF(K282="",(B282*Modellvärden!B$11)+(C282*Modellvärden!C$11)+(D282*Modellvärden!D$11)+(E282*Modellvärden!E$11)+(F282*Modellvärden!F$11)+(G282*Modellvärden!G$11), (B282*Modellvärden!B$4)+(C282*Modellvärden!C$4)+(D282*Modellvärden!D$4)+(E282*Modellvärden!E$4)+(F282*Modellvärden!F$4)+(G282*Modellvärden!G$4)+(H282*Modellvärden!H$4)+(I282*Modellvärden!I$4)+(J282*Modellvärden!J$4)+(K282*Modellvärden!K$4)+(L282*Modellvärden!L$4))</f>
        <v>28.078551400689673</v>
      </c>
      <c r="O282" s="47">
        <f>IF(K282="",(B282*Modellvärden!B$12)+(C282*Modellvärden!C$12)+(D282*Modellvärden!D$12)+(E282*Modellvärden!E$12)+(F282*Modellvärden!F$12)+(G282*Modellvärden!G$12),(B282*Modellvärden!B$5)+(C282*Modellvärden!C$5)+(D282*Modellvärden!D$5)+(E282*Modellvärden!E$5)+(F282*Modellvärden!F$5)+(G282*Modellvärden!G$5)+(H282*Modellvärden!H$5)+(I282*Modellvärden!I$5)+(J282*Modellvärden!J$5)
+(K282*Modellvärden!K$5)+(L282*Modellvärden!L$5))</f>
        <v>28.286966187619441</v>
      </c>
      <c r="P282" s="47">
        <f>(_xlfn.XLOOKUP(M282,Regressionsresultat!$B$53:$B$61,Modellvärden!$B$21:$B$29)*Modellvärden!$B$18)</f>
        <v>33.151530705965484</v>
      </c>
      <c r="Q282" s="47">
        <f t="shared" si="4"/>
        <v>29.839016098091534</v>
      </c>
      <c r="R282" s="47"/>
    </row>
    <row r="283" spans="1:18" ht="17.25">
      <c r="A283" s="9" t="s">
        <v>89</v>
      </c>
      <c r="B283" s="10">
        <f>IFERROR((Indata!B283*Modellvärden!B$7)+Modellvärden!B$6,"")</f>
        <v>30.461803500000002</v>
      </c>
      <c r="C283" s="10">
        <f>IFERROR((Indata!C283*Modellvärden!C$7)+Modellvärden!C$6,"")</f>
        <v>42.853541899999996</v>
      </c>
      <c r="D283" s="10">
        <f>IFERROR((Indata!D283*Modellvärden!D$7)+Modellvärden!D$6,"")</f>
        <v>27.740100000000002</v>
      </c>
      <c r="E283" s="10">
        <f>IFERROR((Indata!E283*Modellvärden!E$7)+Modellvärden!E$6,"")</f>
        <v>33.758153999999998</v>
      </c>
      <c r="F283" s="10">
        <f>IFERROR((Indata!F283*Modellvärden!F$7)+Modellvärden!F$6,"")</f>
        <v>35.157490140441766</v>
      </c>
      <c r="G283" s="10">
        <f>IFERROR((Indata!G283*Modellvärden!G$7)+Modellvärden!G$6,"")</f>
        <v>33.6496</v>
      </c>
      <c r="H283" s="10">
        <f>IFERROR((Indata!H283*Modellvärden!H$7)+Modellvärden!H$6,"")</f>
        <v>36.927400000000006</v>
      </c>
      <c r="I283" s="10">
        <f>IFERROR((Indata!I283*Modellvärden!I$7)+Modellvärden!I$6,"")</f>
        <v>32.177999999999997</v>
      </c>
      <c r="J283" s="10">
        <f>IFERROR((Indata!J283*Modellvärden!J$7)+Modellvärden!J$6,"")</f>
        <v>38.675800000000002</v>
      </c>
      <c r="K283" s="10">
        <f>IFERROR((Indata!K283*Modellvärden!K$7)+Modellvärden!K$6,"")</f>
        <v>36.515999999999991</v>
      </c>
      <c r="L283" s="10">
        <f>IFERROR((Indata!L283*Modellvärden!L$7)+Modellvärden!L$6,"")</f>
        <v>29.73305000000002</v>
      </c>
      <c r="M283" t="s">
        <v>70</v>
      </c>
      <c r="N283" s="47">
        <f>IF(K283="",(B283*Modellvärden!B$11)+(C283*Modellvärden!C$11)+(D283*Modellvärden!D$11)+(E283*Modellvärden!E$11)+(F283*Modellvärden!F$11)+(G283*Modellvärden!G$11), (B283*Modellvärden!B$4)+(C283*Modellvärden!C$4)+(D283*Modellvärden!D$4)+(E283*Modellvärden!E$4)+(F283*Modellvärden!F$4)+(G283*Modellvärden!G$4)+(H283*Modellvärden!H$4)+(I283*Modellvärden!I$4)+(J283*Modellvärden!J$4)+(K283*Modellvärden!K$4)+(L283*Modellvärden!L$4))</f>
        <v>34.799090577917795</v>
      </c>
      <c r="O283" s="47">
        <f>IF(K283="",(B283*Modellvärden!B$12)+(C283*Modellvärden!C$12)+(D283*Modellvärden!D$12)+(E283*Modellvärden!E$12)+(F283*Modellvärden!F$12)+(G283*Modellvärden!G$12),(B283*Modellvärden!B$5)+(C283*Modellvärden!C$5)+(D283*Modellvärden!D$5)+(E283*Modellvärden!E$5)+(F283*Modellvärden!F$5)+(G283*Modellvärden!G$5)+(H283*Modellvärden!H$5)+(I283*Modellvärden!I$5)+(J283*Modellvärden!J$5)
+(K283*Modellvärden!K$5)+(L283*Modellvärden!L$5))</f>
        <v>35.295916563233973</v>
      </c>
      <c r="P283" s="47">
        <f>(_xlfn.XLOOKUP(M283,Regressionsresultat!$B$53:$B$61,Modellvärden!$B$21:$B$29)*Modellvärden!$B$18)</f>
        <v>42.153642699832005</v>
      </c>
      <c r="Q283" s="47">
        <f t="shared" si="4"/>
        <v>37.416216613661256</v>
      </c>
      <c r="R283" s="47"/>
    </row>
    <row r="284" spans="1:18" ht="17.25">
      <c r="A284" s="9" t="s">
        <v>123</v>
      </c>
      <c r="B284" s="10">
        <f>IFERROR((Indata!B284*Modellvärden!B$7)+Modellvärden!B$6,"")</f>
        <v>32.095147000000004</v>
      </c>
      <c r="C284" s="10">
        <f>IFERROR((Indata!C284*Modellvärden!C$7)+Modellvärden!C$6,"")</f>
        <v>30.056448499999998</v>
      </c>
      <c r="D284" s="10">
        <f>IFERROR((Indata!D284*Modellvärden!D$7)+Modellvärden!D$6,"")</f>
        <v>27.170300000000001</v>
      </c>
      <c r="E284" s="10">
        <f>IFERROR((Indata!E284*Modellvärden!E$7)+Modellvärden!E$6,"")</f>
        <v>29.173034999999999</v>
      </c>
      <c r="F284" s="10">
        <f>IFERROR((Indata!F284*Modellvärden!F$7)+Modellvärden!F$6,"")</f>
        <v>29.2</v>
      </c>
      <c r="G284" s="10">
        <f>IFERROR((Indata!G284*Modellvärden!G$7)+Modellvärden!G$6,"")</f>
        <v>24.619</v>
      </c>
      <c r="H284" s="10">
        <f>IFERROR((Indata!H284*Modellvärden!H$7)+Modellvärden!H$6,"")</f>
        <v>32.153799999999997</v>
      </c>
      <c r="I284" s="10">
        <f>IFERROR((Indata!I284*Modellvärden!I$7)+Modellvärden!I$6,"")</f>
        <v>30.846</v>
      </c>
      <c r="J284" s="10">
        <f>IFERROR((Indata!J284*Modellvärden!J$7)+Modellvärden!J$6,"")</f>
        <v>22.221600000000002</v>
      </c>
      <c r="K284" s="10">
        <f>IFERROR((Indata!K284*Modellvärden!K$7)+Modellvärden!K$6,"")</f>
        <v>29.469999999999992</v>
      </c>
      <c r="L284" s="10">
        <f>IFERROR((Indata!L284*Modellvärden!L$7)+Modellvärden!L$6,"")</f>
        <v>36.182600000000036</v>
      </c>
      <c r="M284" t="s">
        <v>104</v>
      </c>
      <c r="N284" s="47">
        <f>IF(K284="",(B284*Modellvärden!B$11)+(C284*Modellvärden!C$11)+(D284*Modellvärden!D$11)+(E284*Modellvärden!E$11)+(F284*Modellvärden!F$11)+(G284*Modellvärden!G$11), (B284*Modellvärden!B$4)+(C284*Modellvärden!C$4)+(D284*Modellvärden!D$4)+(E284*Modellvärden!E$4)+(F284*Modellvärden!F$4)+(G284*Modellvärden!G$4)+(H284*Modellvärden!H$4)+(I284*Modellvärden!I$4)+(J284*Modellvärden!J$4)+(K284*Modellvärden!K$4)+(L284*Modellvärden!L$4))</f>
        <v>29.474196017607927</v>
      </c>
      <c r="O284" s="47">
        <f>IF(K284="",(B284*Modellvärden!B$12)+(C284*Modellvärden!C$12)+(D284*Modellvärden!D$12)+(E284*Modellvärden!E$12)+(F284*Modellvärden!F$12)+(G284*Modellvärden!G$12),(B284*Modellvärden!B$5)+(C284*Modellvärden!C$5)+(D284*Modellvärden!D$5)+(E284*Modellvärden!E$5)+(F284*Modellvärden!F$5)+(G284*Modellvärden!G$5)+(H284*Modellvärden!H$5)+(I284*Modellvärden!I$5)+(J284*Modellvärden!J$5)
+(K284*Modellvärden!K$5)+(L284*Modellvärden!L$5))</f>
        <v>29.640587393911439</v>
      </c>
      <c r="P284" s="47">
        <f>(_xlfn.XLOOKUP(M284,Regressionsresultat!$B$53:$B$61,Modellvärden!$B$21:$B$29)*Modellvärden!$B$18)</f>
        <v>23.722217719568764</v>
      </c>
      <c r="Q284" s="47">
        <f t="shared" si="4"/>
        <v>27.612333710362709</v>
      </c>
      <c r="R284" s="47"/>
    </row>
    <row r="285" spans="1:18" ht="17.25">
      <c r="A285" s="9" t="s">
        <v>191</v>
      </c>
      <c r="B285" s="10">
        <f>IFERROR((Indata!B285*Modellvärden!B$7)+Modellvärden!B$6,"")</f>
        <v>22.706378500000007</v>
      </c>
      <c r="C285" s="10">
        <f>IFERROR((Indata!C285*Modellvärden!C$7)+Modellvärden!C$6,"")</f>
        <v>33.966791899999997</v>
      </c>
      <c r="D285" s="10">
        <f>IFERROR((Indata!D285*Modellvärden!D$7)+Modellvärden!D$6,"")</f>
        <v>27.0016</v>
      </c>
      <c r="E285" s="10">
        <f>IFERROR((Indata!E285*Modellvärden!E$7)+Modellvärden!E$6,"")</f>
        <v>29.201447999999999</v>
      </c>
      <c r="F285" s="10">
        <f>IFERROR((Indata!F285*Modellvärden!F$7)+Modellvärden!F$6,"")</f>
        <v>32.512840475656276</v>
      </c>
      <c r="G285" s="10">
        <f>IFERROR((Indata!G285*Modellvärden!G$7)+Modellvärden!G$6,"")</f>
        <v>27.5944</v>
      </c>
      <c r="H285" s="10">
        <f>IFERROR((Indata!H285*Modellvärden!H$7)+Modellvärden!H$6,"")</f>
        <v>25.207599999999999</v>
      </c>
      <c r="I285" s="10">
        <f>IFERROR((Indata!I285*Modellvärden!I$7)+Modellvärden!I$6,"")</f>
        <v>28.248600000000003</v>
      </c>
      <c r="J285" s="10">
        <f>IFERROR((Indata!J285*Modellvärden!J$7)+Modellvärden!J$6,"")</f>
        <v>36.969199999999994</v>
      </c>
      <c r="K285" s="10">
        <f>IFERROR((Indata!K285*Modellvärden!K$7)+Modellvärden!K$6,"")</f>
        <v>27.779999999999994</v>
      </c>
      <c r="L285" s="10">
        <f>IFERROR((Indata!L285*Modellvärden!L$7)+Modellvärden!L$6,"")</f>
        <v>25.757300000000015</v>
      </c>
      <c r="M285" t="s">
        <v>171</v>
      </c>
      <c r="N285" s="47">
        <f>IF(K285="",(B285*Modellvärden!B$11)+(C285*Modellvärden!C$11)+(D285*Modellvärden!D$11)+(E285*Modellvärden!E$11)+(F285*Modellvärden!F$11)+(G285*Modellvärden!G$11), (B285*Modellvärden!B$4)+(C285*Modellvärden!C$4)+(D285*Modellvärden!D$4)+(E285*Modellvärden!E$4)+(F285*Modellvärden!F$4)+(G285*Modellvärden!G$4)+(H285*Modellvärden!H$4)+(I285*Modellvärden!I$4)+(J285*Modellvärden!J$4)+(K285*Modellvärden!K$4)+(L285*Modellvärden!L$4))</f>
        <v>29.055044619690456</v>
      </c>
      <c r="O285" s="47">
        <f>IF(K285="",(B285*Modellvärden!B$12)+(C285*Modellvärden!C$12)+(D285*Modellvärden!D$12)+(E285*Modellvärden!E$12)+(F285*Modellvärden!F$12)+(G285*Modellvärden!G$12),(B285*Modellvärden!B$5)+(C285*Modellvärden!C$5)+(D285*Modellvärden!D$5)+(E285*Modellvärden!E$5)+(F285*Modellvärden!F$5)+(G285*Modellvärden!G$5)+(H285*Modellvärden!H$5)+(I285*Modellvärden!I$5)+(J285*Modellvärden!J$5)
+(K285*Modellvärden!K$5)+(L285*Modellvärden!L$5))</f>
        <v>29.33936438006279</v>
      </c>
      <c r="P285" s="47">
        <f>(_xlfn.XLOOKUP(M285,Regressionsresultat!$B$53:$B$61,Modellvärden!$B$21:$B$29)*Modellvärden!$B$18)</f>
        <v>29.156866757766061</v>
      </c>
      <c r="Q285" s="47">
        <f t="shared" si="4"/>
        <v>29.183758585839769</v>
      </c>
      <c r="R285" s="47"/>
    </row>
    <row r="286" spans="1:18" ht="17.25">
      <c r="A286" s="9" t="s">
        <v>97</v>
      </c>
      <c r="B286" s="10">
        <f>IFERROR((Indata!B286*Modellvärden!B$7)+Modellvärden!B$6,"")</f>
        <v>29.167057500000006</v>
      </c>
      <c r="C286" s="10">
        <f>IFERROR((Indata!C286*Modellvärden!C$7)+Modellvärden!C$6,"")</f>
        <v>34.760703800000002</v>
      </c>
      <c r="D286" s="10">
        <f>IFERROR((Indata!D286*Modellvärden!D$7)+Modellvärden!D$6,"")</f>
        <v>27.143700000000003</v>
      </c>
      <c r="E286" s="10">
        <f>IFERROR((Indata!E286*Modellvärden!E$7)+Modellvärden!E$6,"")</f>
        <v>30.565271999999997</v>
      </c>
      <c r="F286" s="10">
        <f>IFERROR((Indata!F286*Modellvärden!F$7)+Modellvärden!F$6,"")</f>
        <v>35.127431458320501</v>
      </c>
      <c r="G286" s="10">
        <f>IFERROR((Indata!G286*Modellvärden!G$7)+Modellvärden!G$6,"")</f>
        <v>28.325199999999999</v>
      </c>
      <c r="H286" s="10">
        <f>IFERROR((Indata!H286*Modellvärden!H$7)+Modellvärden!H$6,"")</f>
        <v>33.836800000000004</v>
      </c>
      <c r="I286" s="10">
        <f>IFERROR((Indata!I286*Modellvärden!I$7)+Modellvärden!I$6,"")</f>
        <v>31.645200000000003</v>
      </c>
      <c r="J286" s="10">
        <f>IFERROR((Indata!J286*Modellvärden!J$7)+Modellvärden!J$6,"")</f>
        <v>38.643599999999999</v>
      </c>
      <c r="K286" s="10">
        <f>IFERROR((Indata!K286*Modellvärden!K$7)+Modellvärden!K$6,"")</f>
        <v>36.983999999999995</v>
      </c>
      <c r="L286" s="10">
        <f>IFERROR((Indata!L286*Modellvärden!L$7)+Modellvärden!L$6,"")</f>
        <v>29.821400000000011</v>
      </c>
      <c r="M286" t="s">
        <v>70</v>
      </c>
      <c r="N286" s="47">
        <f>IF(K286="",(B286*Modellvärden!B$11)+(C286*Modellvärden!C$11)+(D286*Modellvärden!D$11)+(E286*Modellvärden!E$11)+(F286*Modellvärden!F$11)+(G286*Modellvärden!G$11), (B286*Modellvärden!B$4)+(C286*Modellvärden!C$4)+(D286*Modellvärden!D$4)+(E286*Modellvärden!E$4)+(F286*Modellvärden!F$4)+(G286*Modellvärden!G$4)+(H286*Modellvärden!H$4)+(I286*Modellvärden!I$4)+(J286*Modellvärden!J$4)+(K286*Modellvärden!K$4)+(L286*Modellvärden!L$4))</f>
        <v>32.681925895656775</v>
      </c>
      <c r="O286" s="47">
        <f>IF(K286="",(B286*Modellvärden!B$12)+(C286*Modellvärden!C$12)+(D286*Modellvärden!D$12)+(E286*Modellvärden!E$12)+(F286*Modellvärden!F$12)+(G286*Modellvärden!G$12),(B286*Modellvärden!B$5)+(C286*Modellvärden!C$5)+(D286*Modellvärden!D$5)+(E286*Modellvärden!E$5)+(F286*Modellvärden!F$5)+(G286*Modellvärden!G$5)+(H286*Modellvärden!H$5)+(I286*Modellvärden!I$5)+(J286*Modellvärden!J$5)
+(K286*Modellvärden!K$5)+(L286*Modellvärden!L$5))</f>
        <v>32.972157843526375</v>
      </c>
      <c r="P286" s="47">
        <f>(_xlfn.XLOOKUP(M286,Regressionsresultat!$B$53:$B$61,Modellvärden!$B$21:$B$29)*Modellvärden!$B$18)</f>
        <v>42.153642699832005</v>
      </c>
      <c r="Q286" s="47">
        <f t="shared" si="4"/>
        <v>35.935908813005049</v>
      </c>
      <c r="R286" s="47"/>
    </row>
    <row r="287" spans="1:18" ht="17.25">
      <c r="A287" s="9" t="s">
        <v>29</v>
      </c>
      <c r="B287" s="10">
        <f>IFERROR((Indata!B287*Modellvärden!B$7)+Modellvärden!B$6,"")</f>
        <v>32.105857500000006</v>
      </c>
      <c r="C287" s="10">
        <f>IFERROR((Indata!C287*Modellvärden!C$7)+Modellvärden!C$6,"")</f>
        <v>33.410264599999998</v>
      </c>
      <c r="D287" s="10">
        <f>IFERROR((Indata!D287*Modellvärden!D$7)+Modellvärden!D$6,"")</f>
        <v>28.020800000000001</v>
      </c>
      <c r="E287" s="10">
        <f>IFERROR((Indata!E287*Modellvärden!E$7)+Modellvärden!E$6,"")</f>
        <v>29.647970999999998</v>
      </c>
      <c r="F287" s="10">
        <f>IFERROR((Indata!F287*Modellvärden!F$7)+Modellvärden!F$6,"")</f>
        <v>22.515577308211061</v>
      </c>
      <c r="G287" s="10">
        <f>IFERROR((Indata!G287*Modellvärden!G$7)+Modellvärden!G$6,"")</f>
        <v>29.838999999999999</v>
      </c>
      <c r="H287" s="10">
        <f>IFERROR((Indata!H287*Modellvärden!H$7)+Modellvärden!H$6,"")</f>
        <v>31.082799999999999</v>
      </c>
      <c r="I287" s="10">
        <f>IFERROR((Indata!I287*Modellvärden!I$7)+Modellvärden!I$6,"")</f>
        <v>20.789400000000001</v>
      </c>
      <c r="J287" s="10">
        <f>IFERROR((Indata!J287*Modellvärden!J$7)+Modellvärden!J$6,"")</f>
        <v>23.573999999999998</v>
      </c>
      <c r="K287" s="10">
        <f>IFERROR((Indata!K287*Modellvärden!K$7)+Modellvärden!K$6,"")</f>
        <v>30.639999999999993</v>
      </c>
      <c r="L287" s="10">
        <f>IFERROR((Indata!L287*Modellvärden!L$7)+Modellvärden!L$6,"")</f>
        <v>24.343699999999984</v>
      </c>
      <c r="M287" t="s">
        <v>26</v>
      </c>
      <c r="N287" s="47">
        <f>IF(K287="",(B287*Modellvärden!B$11)+(C287*Modellvärden!C$11)+(D287*Modellvärden!D$11)+(E287*Modellvärden!E$11)+(F287*Modellvärden!F$11)+(G287*Modellvärden!G$11), (B287*Modellvärden!B$4)+(C287*Modellvärden!C$4)+(D287*Modellvärden!D$4)+(E287*Modellvärden!E$4)+(F287*Modellvärden!F$4)+(G287*Modellvärden!G$4)+(H287*Modellvärden!H$4)+(I287*Modellvärden!I$4)+(J287*Modellvärden!J$4)+(K287*Modellvärden!K$4)+(L287*Modellvärden!L$4))</f>
        <v>27.857424134255922</v>
      </c>
      <c r="O287" s="47">
        <f>IF(K287="",(B287*Modellvärden!B$12)+(C287*Modellvärden!C$12)+(D287*Modellvärden!D$12)+(E287*Modellvärden!E$12)+(F287*Modellvärden!F$12)+(G287*Modellvärden!G$12),(B287*Modellvärden!B$5)+(C287*Modellvärden!C$5)+(D287*Modellvärden!D$5)+(E287*Modellvärden!E$5)+(F287*Modellvärden!F$5)+(G287*Modellvärden!G$5)+(H287*Modellvärden!H$5)+(I287*Modellvärden!I$5)+(J287*Modellvärden!J$5)
+(K287*Modellvärden!K$5)+(L287*Modellvärden!L$5))</f>
        <v>27.94189681593749</v>
      </c>
      <c r="P287" s="47">
        <f>(_xlfn.XLOOKUP(M287,Regressionsresultat!$B$53:$B$61,Modellvärden!$B$21:$B$29)*Modellvärden!$B$18)</f>
        <v>29.352675018140246</v>
      </c>
      <c r="Q287" s="47">
        <f t="shared" si="4"/>
        <v>28.383998656111221</v>
      </c>
      <c r="R287" s="47"/>
    </row>
    <row r="288" spans="1:18" ht="17.25">
      <c r="A288" s="9" t="s">
        <v>154</v>
      </c>
      <c r="B288" s="10">
        <f>IFERROR((Indata!B288*Modellvärden!B$7)+Modellvärden!B$6,"")</f>
        <v>30.304494000000005</v>
      </c>
      <c r="C288" s="10">
        <f>IFERROR((Indata!C288*Modellvärden!C$7)+Modellvärden!C$6,"")</f>
        <v>31.087224799999998</v>
      </c>
      <c r="D288" s="10">
        <f>IFERROR((Indata!D288*Modellvärden!D$7)+Modellvärden!D$6,"")</f>
        <v>27.046400000000002</v>
      </c>
      <c r="E288" s="10">
        <f>IFERROR((Indata!E288*Modellvärden!E$7)+Modellvärden!E$6,"")</f>
        <v>29.394794999999998</v>
      </c>
      <c r="F288" s="10">
        <f>IFERROR((Indata!F288*Modellvärden!F$7)+Modellvärden!F$6,"")</f>
        <v>31.168741465214985</v>
      </c>
      <c r="G288" s="10">
        <f>IFERROR((Indata!G288*Modellvärden!G$7)+Modellvärden!G$6,"")</f>
        <v>29.525799999999997</v>
      </c>
      <c r="H288" s="10">
        <f>IFERROR((Indata!H288*Modellvärden!H$7)+Modellvärden!H$6,"")</f>
        <v>26.309199999999997</v>
      </c>
      <c r="I288" s="10">
        <f>IFERROR((Indata!I288*Modellvärden!I$7)+Modellvärden!I$6,"")</f>
        <v>27.849</v>
      </c>
      <c r="J288" s="10">
        <f>IFERROR((Indata!J288*Modellvärden!J$7)+Modellvärden!J$6,"")</f>
        <v>20.321800000000003</v>
      </c>
      <c r="K288" s="10">
        <f>IFERROR((Indata!K288*Modellvärden!K$7)+Modellvärden!K$6,"")</f>
        <v>26.453999999999994</v>
      </c>
      <c r="L288" s="10">
        <f>IFERROR((Indata!L288*Modellvärden!L$7)+Modellvärden!L$6,"")</f>
        <v>25.757300000000015</v>
      </c>
      <c r="M288" t="s">
        <v>155</v>
      </c>
      <c r="N288" s="47">
        <f>IF(K288="",(B288*Modellvärden!B$11)+(C288*Modellvärden!C$11)+(D288*Modellvärden!D$11)+(E288*Modellvärden!E$11)+(F288*Modellvärden!F$11)+(G288*Modellvärden!G$11), (B288*Modellvärden!B$4)+(C288*Modellvärden!C$4)+(D288*Modellvärden!D$4)+(E288*Modellvärden!E$4)+(F288*Modellvärden!F$4)+(G288*Modellvärden!G$4)+(H288*Modellvärden!H$4)+(I288*Modellvärden!I$4)+(J288*Modellvärden!J$4)+(K288*Modellvärden!K$4)+(L288*Modellvärden!L$4))</f>
        <v>27.597913661316049</v>
      </c>
      <c r="O288" s="47">
        <f>IF(K288="",(B288*Modellvärden!B$12)+(C288*Modellvärden!C$12)+(D288*Modellvärden!D$12)+(E288*Modellvärden!E$12)+(F288*Modellvärden!F$12)+(G288*Modellvärden!G$12),(B288*Modellvärden!B$5)+(C288*Modellvärden!C$5)+(D288*Modellvärden!D$5)+(E288*Modellvärden!E$5)+(F288*Modellvärden!F$5)+(G288*Modellvärden!G$5)+(H288*Modellvärden!H$5)+(I288*Modellvärden!I$5)+(J288*Modellvärden!J$5)
+(K288*Modellvärden!K$5)+(L288*Modellvärden!L$5))</f>
        <v>27.491183339282721</v>
      </c>
      <c r="P288" s="47">
        <f>(_xlfn.XLOOKUP(M288,Regressionsresultat!$B$53:$B$61,Modellvärden!$B$21:$B$29)*Modellvärden!$B$18)</f>
        <v>32.997385452191033</v>
      </c>
      <c r="Q288" s="47">
        <f t="shared" si="4"/>
        <v>29.3621608175966</v>
      </c>
      <c r="R288" s="47"/>
    </row>
    <row r="289" spans="1:19" ht="17.25">
      <c r="A289" s="9" t="s">
        <v>122</v>
      </c>
      <c r="B289" s="10">
        <f>IFERROR((Indata!B289*Modellvärden!B$7)+Modellvärden!B$6,"")</f>
        <v>31.920911500000003</v>
      </c>
      <c r="C289" s="10">
        <f>IFERROR((Indata!C289*Modellvärden!C$7)+Modellvärden!C$6,"")</f>
        <v>30.413825899999999</v>
      </c>
      <c r="D289" s="10">
        <f>IFERROR((Indata!D289*Modellvärden!D$7)+Modellvärden!D$6,"")</f>
        <v>27.182200000000002</v>
      </c>
      <c r="E289" s="10">
        <f>IFERROR((Indata!E289*Modellvärden!E$7)+Modellvärden!E$6,"")</f>
        <v>29.194979999999997</v>
      </c>
      <c r="F289" s="10">
        <f>IFERROR((Indata!F289*Modellvärden!F$7)+Modellvärden!F$6,"")</f>
        <v>27.227523133867983</v>
      </c>
      <c r="G289" s="10">
        <f>IFERROR((Indata!G289*Modellvärden!G$7)+Modellvärden!G$6,"")</f>
        <v>37.146999999999998</v>
      </c>
      <c r="H289" s="10">
        <f>IFERROR((Indata!H289*Modellvärden!H$7)+Modellvärden!H$6,"")</f>
        <v>42.221200000000003</v>
      </c>
      <c r="I289" s="10">
        <f>IFERROR((Indata!I289*Modellvärden!I$7)+Modellvärden!I$6,"")</f>
        <v>42.034800000000004</v>
      </c>
      <c r="J289" s="10">
        <f>IFERROR((Indata!J289*Modellvärden!J$7)+Modellvärden!J$6,"")</f>
        <v>35.745599999999996</v>
      </c>
      <c r="K289" s="10">
        <f>IFERROR((Indata!K289*Modellvärden!K$7)+Modellvärden!K$6,"")</f>
        <v>39.271999999999991</v>
      </c>
      <c r="L289" s="10">
        <f>IFERROR((Indata!L289*Modellvärden!L$7)+Modellvärden!L$6,"")</f>
        <v>49.788499999999999</v>
      </c>
      <c r="M289" t="s">
        <v>104</v>
      </c>
      <c r="N289" s="47">
        <f>IF(K289="",(B289*Modellvärden!B$11)+(C289*Modellvärden!C$11)+(D289*Modellvärden!D$11)+(E289*Modellvärden!E$11)+(F289*Modellvärden!F$11)+(G289*Modellvärden!G$11), (B289*Modellvärden!B$4)+(C289*Modellvärden!C$4)+(D289*Modellvärden!D$4)+(E289*Modellvärden!E$4)+(F289*Modellvärden!F$4)+(G289*Modellvärden!G$4)+(H289*Modellvärden!H$4)+(I289*Modellvärden!I$4)+(J289*Modellvärden!J$4)+(K289*Modellvärden!K$4)+(L289*Modellvärden!L$4))</f>
        <v>36.149325057537176</v>
      </c>
      <c r="O289" s="47">
        <f>IF(K289="",(B289*Modellvärden!B$12)+(C289*Modellvärden!C$12)+(D289*Modellvärden!D$12)+(E289*Modellvärden!E$12)+(F289*Modellvärden!F$12)+(G289*Modellvärden!G$12),(B289*Modellvärden!B$5)+(C289*Modellvärden!C$5)+(D289*Modellvärden!D$5)+(E289*Modellvärden!E$5)+(F289*Modellvärden!F$5)+(G289*Modellvärden!G$5)+(H289*Modellvärden!H$5)+(I289*Modellvärden!I$5)+(J289*Modellvärden!J$5)
+(K289*Modellvärden!K$5)+(L289*Modellvärden!L$5))</f>
        <v>36.517603140373005</v>
      </c>
      <c r="P289" s="47">
        <f>(_xlfn.XLOOKUP(M289,Regressionsresultat!$B$53:$B$61,Modellvärden!$B$21:$B$29)*Modellvärden!$B$18)</f>
        <v>23.722217719568764</v>
      </c>
      <c r="Q289" s="47">
        <f t="shared" si="4"/>
        <v>32.129715305826316</v>
      </c>
      <c r="R289" s="47"/>
    </row>
    <row r="290" spans="1:19" ht="17.25">
      <c r="A290" s="9" t="s">
        <v>250</v>
      </c>
      <c r="B290" s="10">
        <f>IFERROR((Indata!B290*Modellvärden!B$7)+Modellvärden!B$6,"")</f>
        <v>28.304622000000002</v>
      </c>
      <c r="C290" s="10">
        <f>IFERROR((Indata!C290*Modellvärden!C$7)+Modellvärden!C$6,"")</f>
        <v>29.423971999999999</v>
      </c>
      <c r="D290" s="10">
        <f>IFERROR((Indata!D290*Modellvärden!D$7)+Modellvärden!D$6,"")</f>
        <v>26.948400000000003</v>
      </c>
      <c r="E290" s="10">
        <f>IFERROR((Indata!E290*Modellvärden!E$7)+Modellvärden!E$6,"")</f>
        <v>28.884053999999999</v>
      </c>
      <c r="F290" s="10">
        <f>IFERROR((Indata!F290*Modellvärden!F$7)+Modellvärden!F$6,"")</f>
        <v>32.333745863666451</v>
      </c>
      <c r="G290" s="10">
        <f>IFERROR((Indata!G290*Modellvärden!G$7)+Modellvärden!G$6,"")</f>
        <v>25.506399999999999</v>
      </c>
      <c r="H290" s="10">
        <f>IFERROR((Indata!H290*Modellvärden!H$7)+Modellvärden!H$6,"")</f>
        <v>23.188000000000002</v>
      </c>
      <c r="I290" s="10">
        <f>IFERROR((Indata!I290*Modellvärden!I$7)+Modellvärden!I$6,"")</f>
        <v>23.7864</v>
      </c>
      <c r="J290" s="10">
        <f>IFERROR((Indata!J290*Modellvärden!J$7)+Modellvärden!J$6,"")</f>
        <v>25.956800000000001</v>
      </c>
      <c r="K290" s="10">
        <f>IFERROR((Indata!K290*Modellvärden!K$7)+Modellvärden!K$6,"")</f>
        <v>22.579999999999991</v>
      </c>
      <c r="L290" s="10">
        <f>IFERROR((Indata!L290*Modellvärden!L$7)+Modellvärden!L$6,"")</f>
        <v>27.3476</v>
      </c>
      <c r="M290" t="s">
        <v>229</v>
      </c>
      <c r="N290" s="47">
        <f>IF(K290="",(B290*Modellvärden!B$11)+(C290*Modellvärden!C$11)+(D290*Modellvärden!D$11)+(E290*Modellvärden!E$11)+(F290*Modellvärden!F$11)+(G290*Modellvärden!G$11), (B290*Modellvärden!B$4)+(C290*Modellvärden!C$4)+(D290*Modellvärden!D$4)+(E290*Modellvärden!E$4)+(F290*Modellvärden!F$4)+(G290*Modellvärden!G$4)+(H290*Modellvärden!H$4)+(I290*Modellvärden!I$4)+(J290*Modellvärden!J$4)+(K290*Modellvärden!K$4)+(L290*Modellvärden!L$4))</f>
        <v>26.576416270033022</v>
      </c>
      <c r="O290" s="47">
        <f>IF(K290="",(B290*Modellvärden!B$12)+(C290*Modellvärden!C$12)+(D290*Modellvärden!D$12)+(E290*Modellvärden!E$12)+(F290*Modellvärden!F$12)+(G290*Modellvärden!G$12),(B290*Modellvärden!B$5)+(C290*Modellvärden!C$5)+(D290*Modellvärden!D$5)+(E290*Modellvärden!E$5)+(F290*Modellvärden!F$5)+(G290*Modellvärden!G$5)+(H290*Modellvärden!H$5)+(I290*Modellvärden!I$5)+(J290*Modellvärden!J$5)
+(K290*Modellvärden!K$5)+(L290*Modellvärden!L$5))</f>
        <v>26.465776808203557</v>
      </c>
      <c r="P290" s="47">
        <f>(_xlfn.XLOOKUP(M290,Regressionsresultat!$B$53:$B$61,Modellvärden!$B$21:$B$29)*Modellvärden!$B$18)</f>
        <v>20.165998647610348</v>
      </c>
      <c r="Q290" s="47">
        <f t="shared" si="4"/>
        <v>24.402730575282309</v>
      </c>
      <c r="R290" s="47"/>
    </row>
    <row r="291" spans="1:19" ht="17.25">
      <c r="A291" s="9" t="s">
        <v>333</v>
      </c>
      <c r="B291" s="10">
        <f>IFERROR((Indata!B291*Modellvärden!B$7)+Modellvärden!B$6,"")</f>
        <v>28.935053500000002</v>
      </c>
      <c r="C291" s="10">
        <f>IFERROR((Indata!C291*Modellvärden!C$7)+Modellvärden!C$6,"")</f>
        <v>29.507117299999997</v>
      </c>
      <c r="D291" s="10">
        <f>IFERROR((Indata!D291*Modellvärden!D$7)+Modellvärden!D$6,"")</f>
        <v>26.9526</v>
      </c>
      <c r="E291" s="10">
        <f>IFERROR((Indata!E291*Modellvärden!E$7)+Modellvärden!E$6,"")</f>
        <v>28.882436999999999</v>
      </c>
      <c r="F291" s="10">
        <f>IFERROR((Indata!F291*Modellvärden!F$7)+Modellvärden!F$6,"")</f>
        <v>31.454671298770712</v>
      </c>
      <c r="G291" s="10">
        <f>IFERROR((Indata!G291*Modellvärden!G$7)+Modellvärden!G$6,"")</f>
        <v>27.803199999999997</v>
      </c>
      <c r="H291" s="10" t="str">
        <f>IFERROR((Indata!H291*Modellvärden!H$7)+Modellvärden!H$6,"")</f>
        <v/>
      </c>
      <c r="I291" s="10" t="str">
        <f>IFERROR((Indata!I291*Modellvärden!I$7)+Modellvärden!I$6,"")</f>
        <v/>
      </c>
      <c r="J291" s="10" t="str">
        <f>IFERROR((Indata!J291*Modellvärden!J$7)+Modellvärden!J$6,"")</f>
        <v/>
      </c>
      <c r="K291" s="10" t="str">
        <f>IFERROR((Indata!K291*Modellvärden!K$7)+Modellvärden!K$6,"")</f>
        <v/>
      </c>
      <c r="L291" s="10" t="str">
        <f>IFERROR((Indata!L291*Modellvärden!L$7)+Modellvärden!L$6,"")</f>
        <v/>
      </c>
      <c r="M291" t="s">
        <v>229</v>
      </c>
      <c r="N291" s="47">
        <f>IF(K291="",(B291*Modellvärden!B$11)+(C291*Modellvärden!C$11)+(D291*Modellvärden!D$11)+(E291*Modellvärden!E$11)+(F291*Modellvärden!F$11)+(G291*Modellvärden!G$11), (B291*Modellvärden!B$4)+(C291*Modellvärden!C$4)+(D291*Modellvärden!D$4)+(E291*Modellvärden!E$4)+(F291*Modellvärden!F$4)+(G291*Modellvärden!G$4)+(H291*Modellvärden!H$4)+(I291*Modellvärden!I$4)+(J291*Modellvärden!J$4)+(K291*Modellvärden!K$4)+(L291*Modellvärden!L$4))</f>
        <v>28.961922989988715</v>
      </c>
      <c r="O291" s="47">
        <f>IF(K291="",(B291*Modellvärden!B$12)+(C291*Modellvärden!C$12)+(D291*Modellvärden!D$12)+(E291*Modellvärden!E$12)+(F291*Modellvärden!F$12)+(G291*Modellvärden!G$12),(B291*Modellvärden!B$5)+(C291*Modellvärden!C$5)+(D291*Modellvärden!D$5)+(E291*Modellvärden!E$5)+(F291*Modellvärden!F$5)+(G291*Modellvärden!G$5)+(H291*Modellvärden!H$5)+(I291*Modellvärden!I$5)+(J291*Modellvärden!J$5)
+(K291*Modellvärden!K$5)+(L291*Modellvärden!L$5))</f>
        <v>29.005472642828718</v>
      </c>
      <c r="P291" s="47">
        <f>(_xlfn.XLOOKUP(M291,Regressionsresultat!$B$53:$B$61,Modellvärden!$B$21:$B$29)*Modellvärden!$B$18)</f>
        <v>20.165998647610348</v>
      </c>
      <c r="Q291" s="47">
        <f t="shared" si="4"/>
        <v>26.044464760142592</v>
      </c>
      <c r="R291" s="47"/>
    </row>
    <row r="292" spans="1:19" ht="17.2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R292" s="79"/>
      <c r="S292" s="80"/>
    </row>
  </sheetData>
  <pageMargins left="0.7" right="0.7" top="0.75" bottom="0.75" header="0.3" footer="0.3"/>
  <headerFooter>
    <oddFooter>&amp;C_x000D_&amp;1#&amp;"Verdana"&amp;7&amp;K000000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EFC98-E03C-4961-8E5B-767E2958A9A6}">
  <sheetPr>
    <pageSetUpPr fitToPage="1"/>
  </sheetPr>
  <dimension ref="A1:I294"/>
  <sheetViews>
    <sheetView tabSelected="1" topLeftCell="B290" zoomScale="69" zoomScaleNormal="100" workbookViewId="0">
      <selection activeCell="F301" sqref="F301"/>
    </sheetView>
  </sheetViews>
  <sheetFormatPr defaultRowHeight="15"/>
  <cols>
    <col min="1" max="7" width="28.5703125" customWidth="1"/>
    <col min="9" max="9" width="12.85546875" bestFit="1" customWidth="1"/>
  </cols>
  <sheetData>
    <row r="1" spans="1:9" s="100" customFormat="1" ht="55.5" customHeight="1">
      <c r="A1" s="95"/>
      <c r="B1" s="96" t="s">
        <v>482</v>
      </c>
      <c r="C1" s="97" t="s">
        <v>475</v>
      </c>
      <c r="D1" s="102" t="s">
        <v>476</v>
      </c>
      <c r="E1" s="102"/>
      <c r="F1" s="102"/>
      <c r="G1" s="98" t="s">
        <v>480</v>
      </c>
    </row>
    <row r="2" spans="1:9" s="101" customFormat="1" ht="87.4" customHeight="1">
      <c r="A2" s="93" t="s">
        <v>0</v>
      </c>
      <c r="B2" s="90" t="s">
        <v>483</v>
      </c>
      <c r="C2" s="91" t="s">
        <v>479</v>
      </c>
      <c r="D2" s="94" t="s">
        <v>474</v>
      </c>
      <c r="E2" s="94" t="s">
        <v>478</v>
      </c>
      <c r="F2" s="94" t="s">
        <v>477</v>
      </c>
      <c r="G2" s="92" t="s">
        <v>481</v>
      </c>
    </row>
    <row r="3" spans="1:9" ht="17.25">
      <c r="A3" s="55" t="s">
        <v>272</v>
      </c>
      <c r="B3" s="99" t="s">
        <v>484</v>
      </c>
      <c r="C3" s="89">
        <v>29.149120659885948</v>
      </c>
      <c r="D3" s="87">
        <v>32394</v>
      </c>
      <c r="E3" s="88">
        <v>937085.93097401352</v>
      </c>
      <c r="F3" s="88">
        <v>0</v>
      </c>
      <c r="G3" s="88">
        <v>0</v>
      </c>
      <c r="I3" s="46"/>
    </row>
    <row r="4" spans="1:9" ht="17.25">
      <c r="A4" s="55" t="s">
        <v>68</v>
      </c>
      <c r="B4" s="99">
        <v>2864000</v>
      </c>
      <c r="C4" s="89">
        <v>30.285042840994752</v>
      </c>
      <c r="D4" s="87">
        <v>42199</v>
      </c>
      <c r="E4" s="88">
        <v>1267519.8980241534</v>
      </c>
      <c r="F4" s="88">
        <v>1267519.8980241534</v>
      </c>
      <c r="G4" s="88">
        <v>730152.40312293137</v>
      </c>
      <c r="I4" s="46"/>
    </row>
    <row r="5" spans="1:9" ht="17.25">
      <c r="A5" s="55" t="s">
        <v>117</v>
      </c>
      <c r="B5" s="99">
        <v>521200</v>
      </c>
      <c r="C5" s="89">
        <v>28.858721509407207</v>
      </c>
      <c r="D5" s="87">
        <v>20257</v>
      </c>
      <c r="E5" s="88">
        <v>585456.88326134405</v>
      </c>
      <c r="F5" s="88">
        <v>521200</v>
      </c>
      <c r="G5" s="88">
        <v>305757.2</v>
      </c>
      <c r="I5" s="46"/>
    </row>
    <row r="6" spans="1:9" ht="17.25">
      <c r="A6" s="55" t="s">
        <v>113</v>
      </c>
      <c r="B6" s="99" t="s">
        <v>484</v>
      </c>
      <c r="C6" s="89">
        <v>28.40437352084443</v>
      </c>
      <c r="D6" s="87">
        <v>6824</v>
      </c>
      <c r="E6" s="88">
        <v>195762.94230565982</v>
      </c>
      <c r="F6" s="88">
        <v>0</v>
      </c>
      <c r="G6" s="88">
        <v>0</v>
      </c>
    </row>
    <row r="7" spans="1:9" ht="17.25">
      <c r="A7" s="55" t="s">
        <v>223</v>
      </c>
      <c r="B7" s="99">
        <v>510000</v>
      </c>
      <c r="C7" s="89">
        <v>30.790782673433998</v>
      </c>
      <c r="D7" s="87">
        <v>14083</v>
      </c>
      <c r="E7" s="88">
        <v>434150.03569541936</v>
      </c>
      <c r="F7" s="88">
        <v>434150.03569541936</v>
      </c>
      <c r="G7" s="88">
        <v>257247.51654281269</v>
      </c>
    </row>
    <row r="8" spans="1:9" ht="17.25">
      <c r="A8" s="55" t="s">
        <v>340</v>
      </c>
      <c r="B8" s="99">
        <v>2700</v>
      </c>
      <c r="C8" s="89">
        <v>29.031419454885832</v>
      </c>
      <c r="D8" s="87">
        <v>2667</v>
      </c>
      <c r="E8" s="88">
        <v>78588.052464375942</v>
      </c>
      <c r="F8" s="88">
        <v>2700</v>
      </c>
      <c r="G8" s="88">
        <v>2021.44</v>
      </c>
    </row>
    <row r="9" spans="1:9" ht="17.25">
      <c r="A9" s="55" t="s">
        <v>249</v>
      </c>
      <c r="B9" s="99">
        <v>70000</v>
      </c>
      <c r="C9" s="89">
        <v>25.300593565166945</v>
      </c>
      <c r="D9" s="87">
        <v>6111</v>
      </c>
      <c r="E9" s="88">
        <v>155421.54627082055</v>
      </c>
      <c r="F9" s="88">
        <v>70000</v>
      </c>
      <c r="G9" s="88">
        <v>40313.000000000007</v>
      </c>
    </row>
    <row r="10" spans="1:9" ht="17.25">
      <c r="A10" s="55" t="s">
        <v>235</v>
      </c>
      <c r="B10" s="99">
        <v>1291000</v>
      </c>
      <c r="C10" s="89">
        <v>25.994232514259398</v>
      </c>
      <c r="D10" s="87">
        <v>25832</v>
      </c>
      <c r="E10" s="88">
        <v>672054.88742366247</v>
      </c>
      <c r="F10" s="88">
        <v>672054.88742366247</v>
      </c>
      <c r="G10" s="88">
        <v>398075.08037822356</v>
      </c>
    </row>
    <row r="11" spans="1:9" ht="17.25">
      <c r="A11" s="55" t="s">
        <v>297</v>
      </c>
      <c r="B11" s="99">
        <v>93800</v>
      </c>
      <c r="C11" s="89">
        <v>30.381896111062741</v>
      </c>
      <c r="D11" s="87">
        <v>11497</v>
      </c>
      <c r="E11" s="88">
        <v>350424.78974499763</v>
      </c>
      <c r="F11" s="88">
        <v>93800</v>
      </c>
      <c r="G11" s="88">
        <v>54443.520000000011</v>
      </c>
    </row>
    <row r="12" spans="1:9" ht="17.25">
      <c r="A12" s="55" t="s">
        <v>187</v>
      </c>
      <c r="B12" s="99">
        <v>353000</v>
      </c>
      <c r="C12" s="89">
        <v>30.763876200854753</v>
      </c>
      <c r="D12" s="87">
        <v>22932</v>
      </c>
      <c r="E12" s="88">
        <v>705261.86190459516</v>
      </c>
      <c r="F12" s="88">
        <v>353000</v>
      </c>
      <c r="G12" s="88">
        <v>207533.7</v>
      </c>
    </row>
    <row r="13" spans="1:9" ht="17.25">
      <c r="A13" s="55" t="s">
        <v>232</v>
      </c>
      <c r="B13" s="99" t="s">
        <v>484</v>
      </c>
      <c r="C13" s="89">
        <v>26.224816820963994</v>
      </c>
      <c r="D13" s="87">
        <v>9255</v>
      </c>
      <c r="E13" s="88">
        <v>246749.30146845023</v>
      </c>
      <c r="F13" s="88">
        <v>0</v>
      </c>
      <c r="G13" s="88">
        <v>0</v>
      </c>
    </row>
    <row r="14" spans="1:9" ht="17.25">
      <c r="A14" s="55" t="s">
        <v>167</v>
      </c>
      <c r="B14" s="99">
        <v>0</v>
      </c>
      <c r="C14" s="89">
        <v>28.158634839934127</v>
      </c>
      <c r="D14" s="87">
        <v>7176</v>
      </c>
      <c r="E14" s="88">
        <v>200911.85958292999</v>
      </c>
      <c r="F14" s="88">
        <v>0</v>
      </c>
      <c r="G14" s="88">
        <v>0</v>
      </c>
    </row>
    <row r="15" spans="1:9" ht="17.25">
      <c r="A15" s="55" t="s">
        <v>151</v>
      </c>
      <c r="B15" s="99">
        <v>6545</v>
      </c>
      <c r="C15" s="89">
        <v>25.342278980595712</v>
      </c>
      <c r="D15" s="87">
        <v>2372</v>
      </c>
      <c r="E15" s="88">
        <v>60694.758158526733</v>
      </c>
      <c r="F15" s="88">
        <v>6545</v>
      </c>
      <c r="G15" s="88">
        <v>3769.2655000000004</v>
      </c>
    </row>
    <row r="16" spans="1:9" ht="17.25">
      <c r="A16" s="55" t="s">
        <v>124</v>
      </c>
      <c r="B16" s="99">
        <v>149000</v>
      </c>
      <c r="C16" s="89">
        <v>29.48523771657392</v>
      </c>
      <c r="D16" s="87">
        <v>16062</v>
      </c>
      <c r="E16" s="88">
        <v>467105.13590596407</v>
      </c>
      <c r="F16" s="88">
        <v>149000</v>
      </c>
      <c r="G16" s="88">
        <v>86233.200000000012</v>
      </c>
    </row>
    <row r="17" spans="1:7" ht="17.25">
      <c r="A17" s="55" t="s">
        <v>169</v>
      </c>
      <c r="B17" s="99" t="s">
        <v>484</v>
      </c>
      <c r="C17" s="89">
        <v>31.128888406210965</v>
      </c>
      <c r="D17" s="87">
        <v>28048</v>
      </c>
      <c r="E17" s="88">
        <v>876589.49751890078</v>
      </c>
      <c r="F17" s="88">
        <v>0</v>
      </c>
      <c r="G17" s="88">
        <v>0</v>
      </c>
    </row>
    <row r="18" spans="1:7" ht="17.25">
      <c r="A18" s="55" t="s">
        <v>64</v>
      </c>
      <c r="B18" s="99">
        <v>214784</v>
      </c>
      <c r="C18" s="89">
        <v>27.628061090945067</v>
      </c>
      <c r="D18" s="87">
        <v>9703</v>
      </c>
      <c r="E18" s="88">
        <v>266168.74055016477</v>
      </c>
      <c r="F18" s="88">
        <v>214784</v>
      </c>
      <c r="G18" s="88">
        <v>123694.10560000001</v>
      </c>
    </row>
    <row r="19" spans="1:7" ht="17.25">
      <c r="A19" s="55" t="s">
        <v>240</v>
      </c>
      <c r="B19" s="99">
        <v>1589982</v>
      </c>
      <c r="C19" s="89">
        <v>28.856596282665745</v>
      </c>
      <c r="D19" s="87">
        <v>26624</v>
      </c>
      <c r="E19" s="88">
        <v>772000.5203501567</v>
      </c>
      <c r="F19" s="88">
        <v>772000.5203501567</v>
      </c>
      <c r="G19" s="88">
        <v>445449.65808341349</v>
      </c>
    </row>
    <row r="20" spans="1:7" ht="17.25">
      <c r="A20" s="55" t="s">
        <v>252</v>
      </c>
      <c r="B20" s="99" t="s">
        <v>484</v>
      </c>
      <c r="C20" s="89">
        <v>29.365104401530601</v>
      </c>
      <c r="D20" s="87">
        <v>10857</v>
      </c>
      <c r="E20" s="88">
        <v>319932.81245467591</v>
      </c>
      <c r="F20" s="88">
        <v>0</v>
      </c>
      <c r="G20" s="88">
        <v>0</v>
      </c>
    </row>
    <row r="21" spans="1:7" ht="17.25">
      <c r="A21" s="55" t="s">
        <v>91</v>
      </c>
      <c r="B21" s="99">
        <v>1318600</v>
      </c>
      <c r="C21" s="89">
        <v>36.43740427959542</v>
      </c>
      <c r="D21" s="87">
        <v>52178</v>
      </c>
      <c r="E21" s="88">
        <v>1904000.123225979</v>
      </c>
      <c r="F21" s="88">
        <v>1318600</v>
      </c>
      <c r="G21" s="88">
        <v>785082.20000000007</v>
      </c>
    </row>
    <row r="22" spans="1:7" ht="17.25">
      <c r="A22" s="55" t="s">
        <v>86</v>
      </c>
      <c r="B22" s="99">
        <v>6611608</v>
      </c>
      <c r="C22" s="89">
        <v>37.078178191110304</v>
      </c>
      <c r="D22" s="87">
        <v>114445</v>
      </c>
      <c r="E22" s="88">
        <v>4230286.4280019654</v>
      </c>
      <c r="F22" s="88">
        <v>4230286.4280019654</v>
      </c>
      <c r="G22" s="88">
        <v>2465487.1271291152</v>
      </c>
    </row>
    <row r="23" spans="1:7" ht="17.25">
      <c r="A23" s="55" t="s">
        <v>34</v>
      </c>
      <c r="B23" s="99">
        <v>6333425</v>
      </c>
      <c r="C23" s="89">
        <v>34.044178205717593</v>
      </c>
      <c r="D23" s="87">
        <v>95383</v>
      </c>
      <c r="E23" s="88">
        <v>3245022.9782125894</v>
      </c>
      <c r="F23" s="88">
        <v>3245022.9782125894</v>
      </c>
      <c r="G23" s="88">
        <v>1913861.5689742835</v>
      </c>
    </row>
    <row r="24" spans="1:7" ht="17.25">
      <c r="A24" s="55" t="s">
        <v>308</v>
      </c>
      <c r="B24" s="99" t="s">
        <v>484</v>
      </c>
      <c r="C24" s="89">
        <v>29.930503893709218</v>
      </c>
      <c r="D24" s="87">
        <v>5498</v>
      </c>
      <c r="E24" s="88">
        <v>164976.93746212521</v>
      </c>
      <c r="F24" s="88">
        <v>0</v>
      </c>
      <c r="G24" s="88">
        <v>0</v>
      </c>
    </row>
    <row r="25" spans="1:7" ht="17.25">
      <c r="A25" s="55" t="s">
        <v>126</v>
      </c>
      <c r="B25" s="99">
        <v>701840</v>
      </c>
      <c r="C25" s="89">
        <v>30.347064096952625</v>
      </c>
      <c r="D25" s="87">
        <v>12633</v>
      </c>
      <c r="E25" s="88">
        <v>383890.36082645069</v>
      </c>
      <c r="F25" s="88">
        <v>383890.36082645069</v>
      </c>
      <c r="G25" s="88">
        <v>222938.24247744639</v>
      </c>
    </row>
    <row r="26" spans="1:7" ht="17.25">
      <c r="A26" s="55" t="s">
        <v>166</v>
      </c>
      <c r="B26" s="99">
        <v>403460</v>
      </c>
      <c r="C26" s="89">
        <v>28.464040383773455</v>
      </c>
      <c r="D26" s="87">
        <v>6162</v>
      </c>
      <c r="E26" s="88">
        <v>175765.44936980109</v>
      </c>
      <c r="F26" s="88">
        <v>175765.44936980109</v>
      </c>
      <c r="G26" s="88">
        <v>104327.24271765194</v>
      </c>
    </row>
    <row r="27" spans="1:7" ht="17.25">
      <c r="A27" s="55" t="s">
        <v>51</v>
      </c>
      <c r="B27" s="99">
        <v>761554</v>
      </c>
      <c r="C27" s="89">
        <v>32.90720547838518</v>
      </c>
      <c r="D27" s="87">
        <v>19882</v>
      </c>
      <c r="E27" s="88">
        <v>650016.0298145425</v>
      </c>
      <c r="F27" s="88">
        <v>650016.0298145425</v>
      </c>
      <c r="G27" s="88">
        <v>383471.7056465327</v>
      </c>
    </row>
    <row r="28" spans="1:7" ht="17.25">
      <c r="A28" s="55" t="s">
        <v>254</v>
      </c>
      <c r="B28" s="99">
        <v>1427396</v>
      </c>
      <c r="C28" s="89">
        <v>28.981253978443572</v>
      </c>
      <c r="D28" s="87">
        <v>15824</v>
      </c>
      <c r="E28" s="88">
        <v>453150.88720694371</v>
      </c>
      <c r="F28" s="88">
        <v>453150.88720694371</v>
      </c>
      <c r="G28" s="88">
        <v>267863.04535157111</v>
      </c>
    </row>
    <row r="29" spans="1:7" ht="17.25">
      <c r="A29" s="55" t="s">
        <v>208</v>
      </c>
      <c r="B29" s="99">
        <v>213112</v>
      </c>
      <c r="C29" s="89">
        <v>28.546508543519476</v>
      </c>
      <c r="D29" s="87">
        <v>4650</v>
      </c>
      <c r="E29" s="88">
        <v>135767.19463297862</v>
      </c>
      <c r="F29" s="88">
        <v>135767.19463297862</v>
      </c>
      <c r="G29" s="88">
        <v>79478.172692175503</v>
      </c>
    </row>
    <row r="30" spans="1:7" ht="17.25">
      <c r="A30" s="55" t="s">
        <v>40</v>
      </c>
      <c r="B30" s="99">
        <v>1372743</v>
      </c>
      <c r="C30" s="89">
        <v>28.598564587359736</v>
      </c>
      <c r="D30" s="87">
        <v>32692</v>
      </c>
      <c r="E30" s="88">
        <v>938118.71415916143</v>
      </c>
      <c r="F30" s="88">
        <v>938118.71415916143</v>
      </c>
      <c r="G30" s="88">
        <v>552869.98371611093</v>
      </c>
    </row>
    <row r="31" spans="1:7" ht="17.25">
      <c r="A31" s="55" t="s">
        <v>321</v>
      </c>
      <c r="B31" s="99">
        <v>455336</v>
      </c>
      <c r="C31" s="89">
        <v>30.076603676882197</v>
      </c>
      <c r="D31" s="87">
        <v>9530</v>
      </c>
      <c r="E31" s="88">
        <v>286750.33945539489</v>
      </c>
      <c r="F31" s="88">
        <v>286750.33945539489</v>
      </c>
      <c r="G31" s="88">
        <v>165353.18393028562</v>
      </c>
    </row>
    <row r="32" spans="1:7" ht="17.25">
      <c r="A32" s="55" t="s">
        <v>247</v>
      </c>
      <c r="B32" s="99" t="s">
        <v>484</v>
      </c>
      <c r="C32" s="89">
        <v>22.872692638216673</v>
      </c>
      <c r="D32" s="87">
        <v>2413</v>
      </c>
      <c r="E32" s="88">
        <v>56243.951197374801</v>
      </c>
      <c r="F32" s="88">
        <v>0</v>
      </c>
      <c r="G32" s="88">
        <v>0</v>
      </c>
    </row>
    <row r="33" spans="1:7" ht="17.25">
      <c r="A33" s="55" t="s">
        <v>337</v>
      </c>
      <c r="B33" s="99">
        <v>271166</v>
      </c>
      <c r="C33" s="89">
        <v>30.715301845411982</v>
      </c>
      <c r="D33" s="87">
        <v>8535</v>
      </c>
      <c r="E33" s="88">
        <v>260772.91266754773</v>
      </c>
      <c r="F33" s="88">
        <v>260772.91266754773</v>
      </c>
      <c r="G33" s="88">
        <v>150179.12040524077</v>
      </c>
    </row>
    <row r="34" spans="1:7" ht="17.25">
      <c r="A34" s="55" t="s">
        <v>32</v>
      </c>
      <c r="B34" s="99">
        <v>503500</v>
      </c>
      <c r="C34" s="89">
        <v>27.351585172436149</v>
      </c>
      <c r="D34" s="87">
        <v>29123</v>
      </c>
      <c r="E34" s="88">
        <v>795821.72217720223</v>
      </c>
      <c r="F34" s="88">
        <v>503500</v>
      </c>
      <c r="G34" s="88">
        <v>327922.60000000009</v>
      </c>
    </row>
    <row r="35" spans="1:7" ht="17.25">
      <c r="A35" s="55" t="s">
        <v>198</v>
      </c>
      <c r="B35" s="99">
        <v>396100</v>
      </c>
      <c r="C35" s="89">
        <v>30.917573997320549</v>
      </c>
      <c r="D35" s="87">
        <v>17858</v>
      </c>
      <c r="E35" s="88">
        <v>551384.01466821472</v>
      </c>
      <c r="F35" s="88">
        <v>396100</v>
      </c>
      <c r="G35" s="88">
        <v>239140.59</v>
      </c>
    </row>
    <row r="36" spans="1:7" ht="17.25">
      <c r="A36" s="55" t="s">
        <v>202</v>
      </c>
      <c r="B36" s="99">
        <v>255491</v>
      </c>
      <c r="C36" s="89">
        <v>32.715467344499075</v>
      </c>
      <c r="D36" s="87">
        <v>9347</v>
      </c>
      <c r="E36" s="88">
        <v>305202.59485683189</v>
      </c>
      <c r="F36" s="88">
        <v>255491</v>
      </c>
      <c r="G36" s="88">
        <v>147137.26690000002</v>
      </c>
    </row>
    <row r="37" spans="1:7" ht="17.25">
      <c r="A37" s="55" t="s">
        <v>107</v>
      </c>
      <c r="B37" s="99">
        <v>1494999</v>
      </c>
      <c r="C37" s="89">
        <v>27.329069540143433</v>
      </c>
      <c r="D37" s="87">
        <v>47848</v>
      </c>
      <c r="E37" s="88">
        <v>1297830.1833918714</v>
      </c>
      <c r="F37" s="88">
        <v>1297830.1833918714</v>
      </c>
      <c r="G37" s="88">
        <v>753583.52361425478</v>
      </c>
    </row>
    <row r="38" spans="1:7" ht="17.25">
      <c r="A38" s="55" t="s">
        <v>72</v>
      </c>
      <c r="B38" s="99">
        <v>3492151</v>
      </c>
      <c r="C38" s="89">
        <v>38.667127084629733</v>
      </c>
      <c r="D38" s="87">
        <v>107918</v>
      </c>
      <c r="E38" s="88">
        <v>4160312.204416567</v>
      </c>
      <c r="F38" s="88">
        <v>3492151</v>
      </c>
      <c r="G38" s="88">
        <v>2184311.4200000004</v>
      </c>
    </row>
    <row r="39" spans="1:7" ht="17.25">
      <c r="A39" s="55" t="s">
        <v>132</v>
      </c>
      <c r="B39" s="99">
        <v>317013</v>
      </c>
      <c r="C39" s="89">
        <v>30.228221778885796</v>
      </c>
      <c r="D39" s="87">
        <v>34701</v>
      </c>
      <c r="E39" s="88">
        <v>1045684.8759969963</v>
      </c>
      <c r="F39" s="88">
        <v>317013</v>
      </c>
      <c r="G39" s="88">
        <v>199001.23760000002</v>
      </c>
    </row>
    <row r="40" spans="1:7" ht="17.25">
      <c r="A40" s="55" t="s">
        <v>209</v>
      </c>
      <c r="B40" s="99">
        <v>182849</v>
      </c>
      <c r="C40" s="89">
        <v>28.000613056292149</v>
      </c>
      <c r="D40" s="87">
        <v>5717</v>
      </c>
      <c r="E40" s="88">
        <v>159547.49319475266</v>
      </c>
      <c r="F40" s="88">
        <v>159547.49319475266</v>
      </c>
      <c r="G40" s="88">
        <v>95239.055367914858</v>
      </c>
    </row>
    <row r="41" spans="1:7" ht="17.25">
      <c r="A41" s="55" t="s">
        <v>222</v>
      </c>
      <c r="B41" s="99">
        <v>397425</v>
      </c>
      <c r="C41" s="89">
        <v>31.128502024974935</v>
      </c>
      <c r="D41" s="87">
        <v>13341</v>
      </c>
      <c r="E41" s="88">
        <v>414600.51847064117</v>
      </c>
      <c r="F41" s="88">
        <v>397425</v>
      </c>
      <c r="G41" s="88">
        <v>239479.55750000002</v>
      </c>
    </row>
    <row r="42" spans="1:7" ht="17.25">
      <c r="A42" s="55" t="s">
        <v>303</v>
      </c>
      <c r="B42" s="99">
        <v>1665935</v>
      </c>
      <c r="C42" s="89">
        <v>30.296119634212925</v>
      </c>
      <c r="D42" s="87">
        <v>47017</v>
      </c>
      <c r="E42" s="88">
        <v>1417040.4036510412</v>
      </c>
      <c r="F42" s="88">
        <v>1417040.4036510412</v>
      </c>
      <c r="G42" s="88">
        <v>816073.56846263469</v>
      </c>
    </row>
    <row r="43" spans="1:7" ht="17.25">
      <c r="A43" s="55" t="s">
        <v>184</v>
      </c>
      <c r="B43" s="99">
        <v>369424</v>
      </c>
      <c r="C43" s="89">
        <v>29.630446573748245</v>
      </c>
      <c r="D43" s="87">
        <v>33252</v>
      </c>
      <c r="E43" s="88">
        <v>985804.95750860404</v>
      </c>
      <c r="F43" s="88">
        <v>369424</v>
      </c>
      <c r="G43" s="88">
        <v>215446.86120000004</v>
      </c>
    </row>
    <row r="44" spans="1:7" ht="17.25">
      <c r="A44" s="55" t="s">
        <v>186</v>
      </c>
      <c r="B44" s="99">
        <v>886740</v>
      </c>
      <c r="C44" s="89">
        <v>29.663321414411531</v>
      </c>
      <c r="D44" s="87">
        <v>59818</v>
      </c>
      <c r="E44" s="88">
        <v>1774964.1634741428</v>
      </c>
      <c r="F44" s="88">
        <v>886740</v>
      </c>
      <c r="G44" s="88">
        <v>514808.54100000008</v>
      </c>
    </row>
    <row r="45" spans="1:7" ht="17.25">
      <c r="A45" s="55" t="s">
        <v>325</v>
      </c>
      <c r="B45" s="99">
        <v>343000</v>
      </c>
      <c r="C45" s="89">
        <v>25.994375316124231</v>
      </c>
      <c r="D45" s="87">
        <v>10315</v>
      </c>
      <c r="E45" s="88">
        <v>270419.48641364038</v>
      </c>
      <c r="F45" s="88">
        <v>270419.48641364038</v>
      </c>
      <c r="G45" s="88">
        <v>158242.26963497465</v>
      </c>
    </row>
    <row r="46" spans="1:7" ht="17.25">
      <c r="A46" s="55" t="s">
        <v>291</v>
      </c>
      <c r="B46" s="99">
        <v>360628</v>
      </c>
      <c r="C46" s="89">
        <v>31.44952212052949</v>
      </c>
      <c r="D46" s="87">
        <v>21903</v>
      </c>
      <c r="E46" s="88">
        <v>688398.58969627006</v>
      </c>
      <c r="F46" s="88">
        <v>360628</v>
      </c>
      <c r="G46" s="88">
        <v>207685.66520000002</v>
      </c>
    </row>
    <row r="47" spans="1:7" ht="17.25">
      <c r="A47" s="55" t="s">
        <v>196</v>
      </c>
      <c r="B47" s="99">
        <v>991046</v>
      </c>
      <c r="C47" s="89">
        <v>31.733968087939818</v>
      </c>
      <c r="D47" s="87">
        <v>16058</v>
      </c>
      <c r="E47" s="88">
        <v>517771.4233228261</v>
      </c>
      <c r="F47" s="88">
        <v>517771.4233228261</v>
      </c>
      <c r="G47" s="88">
        <v>298982.21759186481</v>
      </c>
    </row>
    <row r="48" spans="1:7" ht="17.25">
      <c r="A48" s="55" t="s">
        <v>138</v>
      </c>
      <c r="B48" s="99" t="s">
        <v>484</v>
      </c>
      <c r="C48" s="89">
        <v>25.8855559830718</v>
      </c>
      <c r="D48" s="87">
        <v>11578</v>
      </c>
      <c r="E48" s="88">
        <v>300427.76273953129</v>
      </c>
      <c r="F48" s="88">
        <v>0</v>
      </c>
      <c r="G48" s="88">
        <v>0</v>
      </c>
    </row>
    <row r="49" spans="1:7" ht="17.25">
      <c r="A49" s="55" t="s">
        <v>316</v>
      </c>
      <c r="B49" s="99">
        <v>302250</v>
      </c>
      <c r="C49" s="89">
        <v>30.377792766190566</v>
      </c>
      <c r="D49" s="87">
        <v>6512</v>
      </c>
      <c r="E49" s="88">
        <v>199764.36523046918</v>
      </c>
      <c r="F49" s="88">
        <v>199764.36523046918</v>
      </c>
      <c r="G49" s="88">
        <v>115464.74492031775</v>
      </c>
    </row>
    <row r="50" spans="1:7" ht="17.25">
      <c r="A50" s="55" t="s">
        <v>146</v>
      </c>
      <c r="B50" s="99">
        <v>418200</v>
      </c>
      <c r="C50" s="89">
        <v>24.646548464502477</v>
      </c>
      <c r="D50" s="87">
        <v>10499</v>
      </c>
      <c r="E50" s="88">
        <v>258838.05197420501</v>
      </c>
      <c r="F50" s="88">
        <v>258838.05197420501</v>
      </c>
      <c r="G50" s="88">
        <v>163396.7750553962</v>
      </c>
    </row>
    <row r="51" spans="1:7" ht="17.25">
      <c r="A51" s="55" t="s">
        <v>228</v>
      </c>
      <c r="B51" s="99">
        <v>387630</v>
      </c>
      <c r="C51" s="89">
        <v>28.226824708125715</v>
      </c>
      <c r="D51" s="87">
        <v>29481</v>
      </c>
      <c r="E51" s="88">
        <v>834272.03107336361</v>
      </c>
      <c r="F51" s="88">
        <v>387630</v>
      </c>
      <c r="G51" s="88">
        <v>229173.51700000002</v>
      </c>
    </row>
    <row r="52" spans="1:7" ht="17.25">
      <c r="A52" s="55" t="s">
        <v>108</v>
      </c>
      <c r="B52" s="99" t="s">
        <v>484</v>
      </c>
      <c r="C52" s="89">
        <v>27.352286737491571</v>
      </c>
      <c r="D52" s="87">
        <v>11612</v>
      </c>
      <c r="E52" s="88">
        <v>314906.87720874045</v>
      </c>
      <c r="F52" s="88">
        <v>0</v>
      </c>
      <c r="G52" s="88">
        <v>0</v>
      </c>
    </row>
    <row r="53" spans="1:7" ht="17.25">
      <c r="A53" s="55" t="s">
        <v>310</v>
      </c>
      <c r="B53" s="99" t="s">
        <v>484</v>
      </c>
      <c r="C53" s="89">
        <v>31.909296394196677</v>
      </c>
      <c r="D53" s="87">
        <v>9438</v>
      </c>
      <c r="E53" s="88">
        <v>305371.9664924622</v>
      </c>
      <c r="F53" s="88">
        <v>0</v>
      </c>
      <c r="G53" s="88">
        <v>0</v>
      </c>
    </row>
    <row r="54" spans="1:7" ht="17.25">
      <c r="A54" s="55" t="s">
        <v>176</v>
      </c>
      <c r="B54" s="99">
        <v>2147808</v>
      </c>
      <c r="C54" s="89">
        <v>28.90065881931233</v>
      </c>
      <c r="D54" s="87">
        <v>61173</v>
      </c>
      <c r="E54" s="88">
        <v>1762969.0886368714</v>
      </c>
      <c r="F54" s="88">
        <v>1762969.0886368714</v>
      </c>
      <c r="G54" s="88">
        <v>1074472.7364701878</v>
      </c>
    </row>
    <row r="55" spans="1:7" ht="17.25">
      <c r="A55" s="55" t="s">
        <v>139</v>
      </c>
      <c r="B55" s="99">
        <v>111300</v>
      </c>
      <c r="C55" s="89">
        <v>25.960396134502176</v>
      </c>
      <c r="D55" s="87">
        <v>9105</v>
      </c>
      <c r="E55" s="88">
        <v>236005.96125875929</v>
      </c>
      <c r="F55" s="88">
        <v>111300</v>
      </c>
      <c r="G55" s="88">
        <v>66133.350000000006</v>
      </c>
    </row>
    <row r="56" spans="1:7" ht="17.25">
      <c r="A56" s="55" t="s">
        <v>135</v>
      </c>
      <c r="B56" s="99">
        <v>92060</v>
      </c>
      <c r="C56" s="89">
        <v>25.570297390010079</v>
      </c>
      <c r="D56" s="87">
        <v>5646</v>
      </c>
      <c r="E56" s="88">
        <v>146517.80404475777</v>
      </c>
      <c r="F56" s="88">
        <v>92060</v>
      </c>
      <c r="G56" s="88">
        <v>53314.224000000009</v>
      </c>
    </row>
    <row r="57" spans="1:7" ht="17.25">
      <c r="A57" s="55" t="s">
        <v>211</v>
      </c>
      <c r="B57" s="99" t="s">
        <v>484</v>
      </c>
      <c r="C57" s="89">
        <v>29.128727043945101</v>
      </c>
      <c r="D57" s="87">
        <v>5194</v>
      </c>
      <c r="E57" s="88">
        <v>151644.15299077821</v>
      </c>
      <c r="F57" s="88">
        <v>0</v>
      </c>
      <c r="G57" s="88">
        <v>0</v>
      </c>
    </row>
    <row r="58" spans="1:7" ht="17.25">
      <c r="A58" s="55" t="s">
        <v>267</v>
      </c>
      <c r="B58" s="99" t="s">
        <v>484</v>
      </c>
      <c r="C58" s="89">
        <v>30.576506735647882</v>
      </c>
      <c r="D58" s="87">
        <v>17420</v>
      </c>
      <c r="E58" s="88">
        <v>533529.46603031992</v>
      </c>
      <c r="F58" s="88">
        <v>0</v>
      </c>
      <c r="G58" s="88">
        <v>0</v>
      </c>
    </row>
    <row r="59" spans="1:7" ht="17.25">
      <c r="A59" s="55" t="s">
        <v>93</v>
      </c>
      <c r="B59" s="99">
        <v>9419197</v>
      </c>
      <c r="C59" s="89">
        <v>36.904278719330968</v>
      </c>
      <c r="D59" s="87">
        <v>103493</v>
      </c>
      <c r="E59" s="88">
        <v>3806159.6899969187</v>
      </c>
      <c r="F59" s="88">
        <v>3806159.6899969187</v>
      </c>
      <c r="G59" s="88">
        <v>2253985.5687742052</v>
      </c>
    </row>
    <row r="60" spans="1:7" ht="17.25">
      <c r="A60" s="55" t="s">
        <v>23</v>
      </c>
      <c r="B60" s="99">
        <v>59312076</v>
      </c>
      <c r="C60" s="89">
        <v>60.727393135288175</v>
      </c>
      <c r="D60" s="87">
        <v>596841</v>
      </c>
      <c r="E60" s="88">
        <v>35680319.109245434</v>
      </c>
      <c r="F60" s="88">
        <v>35680319.109245434</v>
      </c>
      <c r="G60" s="88">
        <v>21292464.98202442</v>
      </c>
    </row>
    <row r="61" spans="1:7" ht="17.25">
      <c r="A61" s="55" t="s">
        <v>213</v>
      </c>
      <c r="B61" s="99">
        <v>126900</v>
      </c>
      <c r="C61" s="89">
        <v>29.864013966572909</v>
      </c>
      <c r="D61" s="87">
        <v>13275</v>
      </c>
      <c r="E61" s="88">
        <v>396086.41723865649</v>
      </c>
      <c r="F61" s="88">
        <v>126900</v>
      </c>
      <c r="G61" s="88">
        <v>76474.510000000009</v>
      </c>
    </row>
    <row r="62" spans="1:7" ht="17.25">
      <c r="A62" s="55" t="s">
        <v>281</v>
      </c>
      <c r="B62" s="99" t="s">
        <v>484</v>
      </c>
      <c r="C62" s="89">
        <v>27.814155241857993</v>
      </c>
      <c r="D62" s="87">
        <v>13128</v>
      </c>
      <c r="E62" s="88">
        <v>356299.3286482009</v>
      </c>
      <c r="F62" s="88">
        <v>0</v>
      </c>
      <c r="G62" s="88">
        <v>0</v>
      </c>
    </row>
    <row r="63" spans="1:7" ht="17.25">
      <c r="A63" s="55" t="s">
        <v>326</v>
      </c>
      <c r="B63" s="99" t="s">
        <v>484</v>
      </c>
      <c r="C63" s="89">
        <v>25.808429067600176</v>
      </c>
      <c r="D63" s="87">
        <v>11589</v>
      </c>
      <c r="E63" s="88">
        <v>298164.78101798485</v>
      </c>
      <c r="F63" s="88">
        <v>0</v>
      </c>
      <c r="G63" s="88">
        <v>0</v>
      </c>
    </row>
    <row r="64" spans="1:7" ht="17.25">
      <c r="A64" s="55" t="s">
        <v>141</v>
      </c>
      <c r="B64" s="99" t="s">
        <v>484</v>
      </c>
      <c r="C64" s="89">
        <v>28.90948604922016</v>
      </c>
      <c r="D64" s="87">
        <v>16290</v>
      </c>
      <c r="E64" s="88">
        <v>468218.03605316969</v>
      </c>
      <c r="F64" s="88">
        <v>0</v>
      </c>
      <c r="G64" s="88">
        <v>0</v>
      </c>
    </row>
    <row r="65" spans="1:7" ht="17.25">
      <c r="A65" s="55" t="s">
        <v>143</v>
      </c>
      <c r="B65" s="99">
        <v>872852</v>
      </c>
      <c r="C65" s="89">
        <v>28.230018197994074</v>
      </c>
      <c r="D65" s="87">
        <v>16711</v>
      </c>
      <c r="E65" s="88">
        <v>468844.14223228558</v>
      </c>
      <c r="F65" s="88">
        <v>468844.14223228558</v>
      </c>
      <c r="G65" s="88">
        <v>283675.41816516721</v>
      </c>
    </row>
    <row r="66" spans="1:7" ht="17.25">
      <c r="A66" s="55" t="s">
        <v>85</v>
      </c>
      <c r="B66" s="99">
        <v>5270300</v>
      </c>
      <c r="C66" s="89">
        <v>36.125139684313055</v>
      </c>
      <c r="D66" s="87">
        <v>105148</v>
      </c>
      <c r="E66" s="88">
        <v>3777714.2322076689</v>
      </c>
      <c r="F66" s="88">
        <v>3777714.2322076689</v>
      </c>
      <c r="G66" s="88">
        <v>2194341.9276741934</v>
      </c>
    </row>
    <row r="67" spans="1:7" ht="17.25">
      <c r="A67" s="55" t="s">
        <v>287</v>
      </c>
      <c r="B67" s="99">
        <v>152000</v>
      </c>
      <c r="C67" s="89">
        <v>27.504082797433615</v>
      </c>
      <c r="D67" s="87">
        <v>16820</v>
      </c>
      <c r="E67" s="88">
        <v>461105.94809897454</v>
      </c>
      <c r="F67" s="88">
        <v>152000</v>
      </c>
      <c r="G67" s="88">
        <v>88385.000000000015</v>
      </c>
    </row>
    <row r="68" spans="1:7" ht="17.25">
      <c r="A68" s="55" t="s">
        <v>36</v>
      </c>
      <c r="B68" s="99">
        <v>2868000</v>
      </c>
      <c r="C68" s="89">
        <v>31.5103481271566</v>
      </c>
      <c r="D68" s="87">
        <v>97683</v>
      </c>
      <c r="E68" s="88">
        <v>3014216.8811475462</v>
      </c>
      <c r="F68" s="88">
        <v>2868000</v>
      </c>
      <c r="G68" s="88">
        <v>1653801.7000000002</v>
      </c>
    </row>
    <row r="69" spans="1:7" ht="17.25">
      <c r="A69" s="55" t="s">
        <v>251</v>
      </c>
      <c r="B69" s="99">
        <v>62000</v>
      </c>
      <c r="C69" s="89">
        <v>28.432870395643075</v>
      </c>
      <c r="D69" s="87">
        <v>9340</v>
      </c>
      <c r="E69" s="88">
        <v>269998.53727702663</v>
      </c>
      <c r="F69" s="88">
        <v>62000</v>
      </c>
      <c r="G69" s="88">
        <v>36129.9</v>
      </c>
    </row>
    <row r="70" spans="1:7" ht="17.25">
      <c r="A70" s="55" t="s">
        <v>106</v>
      </c>
      <c r="B70" s="99">
        <v>270000</v>
      </c>
      <c r="C70" s="89">
        <v>26.316291873747236</v>
      </c>
      <c r="D70" s="87">
        <v>14421</v>
      </c>
      <c r="E70" s="88">
        <v>376401.9226702067</v>
      </c>
      <c r="F70" s="88">
        <v>270000</v>
      </c>
      <c r="G70" s="88">
        <v>158037.60000000003</v>
      </c>
    </row>
    <row r="71" spans="1:7" ht="17.25">
      <c r="A71" s="55" t="s">
        <v>225</v>
      </c>
      <c r="B71" s="99">
        <v>437000</v>
      </c>
      <c r="C71" s="89">
        <v>31.148314754466934</v>
      </c>
      <c r="D71" s="87">
        <v>15443</v>
      </c>
      <c r="E71" s="88">
        <v>481490.64947454986</v>
      </c>
      <c r="F71" s="88">
        <v>437000</v>
      </c>
      <c r="G71" s="88">
        <v>270752.80000000005</v>
      </c>
    </row>
    <row r="72" spans="1:7" ht="17.25">
      <c r="A72" s="55" t="s">
        <v>83</v>
      </c>
      <c r="B72" s="99">
        <v>11034200</v>
      </c>
      <c r="C72" s="89">
        <v>39.282562114889309</v>
      </c>
      <c r="D72" s="87">
        <v>150975</v>
      </c>
      <c r="E72" s="88">
        <v>5896666.1165039195</v>
      </c>
      <c r="F72" s="88">
        <v>5896666.1165039195</v>
      </c>
      <c r="G72" s="88">
        <v>3687460.629014045</v>
      </c>
    </row>
    <row r="73" spans="1:7" ht="17.25">
      <c r="A73" s="55" t="s">
        <v>136</v>
      </c>
      <c r="B73" s="99">
        <v>1500</v>
      </c>
      <c r="C73" s="89">
        <v>26.646313049671988</v>
      </c>
      <c r="D73" s="87">
        <v>9517</v>
      </c>
      <c r="E73" s="88">
        <v>253166.62028493357</v>
      </c>
      <c r="F73" s="88">
        <v>1500</v>
      </c>
      <c r="G73" s="88">
        <v>1500</v>
      </c>
    </row>
    <row r="74" spans="1:7" ht="17.25">
      <c r="A74" s="55" t="s">
        <v>217</v>
      </c>
      <c r="B74" s="99">
        <v>313350</v>
      </c>
      <c r="C74" s="89">
        <v>29.21415548701172</v>
      </c>
      <c r="D74" s="87">
        <v>9243</v>
      </c>
      <c r="E74" s="88">
        <v>269734.29761157918</v>
      </c>
      <c r="F74" s="88">
        <v>269734.29761157918</v>
      </c>
      <c r="G74" s="88">
        <v>156500.90085093828</v>
      </c>
    </row>
    <row r="75" spans="1:7" ht="17.25">
      <c r="A75" s="55" t="s">
        <v>226</v>
      </c>
      <c r="B75" s="99" t="s">
        <v>484</v>
      </c>
      <c r="C75" s="89">
        <v>31.544737851074753</v>
      </c>
      <c r="D75" s="87">
        <v>9472</v>
      </c>
      <c r="E75" s="88">
        <v>302135.49913759402</v>
      </c>
      <c r="F75" s="88">
        <v>0</v>
      </c>
      <c r="G75" s="88">
        <v>0</v>
      </c>
    </row>
    <row r="76" spans="1:7" ht="17.25">
      <c r="A76" s="55" t="s">
        <v>33</v>
      </c>
      <c r="B76" s="99">
        <v>2100000</v>
      </c>
      <c r="C76" s="89">
        <v>32.409621160855394</v>
      </c>
      <c r="D76" s="87">
        <v>114504</v>
      </c>
      <c r="E76" s="88">
        <v>3693108.7409006329</v>
      </c>
      <c r="F76" s="88">
        <v>2100000</v>
      </c>
      <c r="G76" s="88">
        <v>1209390.0000000002</v>
      </c>
    </row>
    <row r="77" spans="1:7" ht="17.25">
      <c r="A77" s="55" t="s">
        <v>189</v>
      </c>
      <c r="B77" s="99">
        <v>1219765</v>
      </c>
      <c r="C77" s="89">
        <v>30.402847579836628</v>
      </c>
      <c r="D77" s="87">
        <v>37688</v>
      </c>
      <c r="E77" s="88">
        <v>1147525.0790533538</v>
      </c>
      <c r="F77" s="88">
        <v>1147525.0790533538</v>
      </c>
      <c r="G77" s="88">
        <v>689442.82851189154</v>
      </c>
    </row>
    <row r="78" spans="1:7" ht="17.25">
      <c r="A78" s="55" t="s">
        <v>311</v>
      </c>
      <c r="B78" s="99">
        <v>50000</v>
      </c>
      <c r="C78" s="89">
        <v>30.459834075887539</v>
      </c>
      <c r="D78" s="87">
        <v>14064</v>
      </c>
      <c r="E78" s="88">
        <v>428143.42777067522</v>
      </c>
      <c r="F78" s="88">
        <v>50000</v>
      </c>
      <c r="G78" s="88">
        <v>28795.000000000004</v>
      </c>
    </row>
    <row r="79" spans="1:7" ht="17.25">
      <c r="A79" s="55" t="s">
        <v>293</v>
      </c>
      <c r="B79" s="99" t="s">
        <v>484</v>
      </c>
      <c r="C79" s="89">
        <v>31.034062747865324</v>
      </c>
      <c r="D79" s="87">
        <v>10464</v>
      </c>
      <c r="E79" s="88">
        <v>329550.71231958189</v>
      </c>
      <c r="F79" s="88">
        <v>0</v>
      </c>
      <c r="G79" s="88">
        <v>0</v>
      </c>
    </row>
    <row r="80" spans="1:7" ht="17.25">
      <c r="A80" s="55" t="s">
        <v>48</v>
      </c>
      <c r="B80" s="99" t="s">
        <v>484</v>
      </c>
      <c r="C80" s="89">
        <v>30.671419954250542</v>
      </c>
      <c r="D80" s="87">
        <v>22765</v>
      </c>
      <c r="E80" s="88">
        <v>685322.20745777409</v>
      </c>
      <c r="F80" s="88">
        <v>0</v>
      </c>
      <c r="G80" s="88">
        <v>0</v>
      </c>
    </row>
    <row r="81" spans="1:7" ht="17.25">
      <c r="A81" s="55" t="s">
        <v>237</v>
      </c>
      <c r="B81" s="99" t="s">
        <v>484</v>
      </c>
      <c r="C81" s="89">
        <v>26.373720768802269</v>
      </c>
      <c r="D81" s="87">
        <v>6656</v>
      </c>
      <c r="E81" s="88">
        <v>180633.61354552675</v>
      </c>
      <c r="F81" s="88">
        <v>0</v>
      </c>
      <c r="G81" s="88">
        <v>0</v>
      </c>
    </row>
    <row r="82" spans="1:7" ht="17.25">
      <c r="A82" s="55" t="s">
        <v>338</v>
      </c>
      <c r="B82" s="99" t="s">
        <v>484</v>
      </c>
      <c r="C82" s="89">
        <v>29.124681889291594</v>
      </c>
      <c r="D82" s="87">
        <v>10185</v>
      </c>
      <c r="E82" s="88">
        <v>294567.03262829519</v>
      </c>
      <c r="F82" s="88">
        <v>0</v>
      </c>
      <c r="G82" s="88">
        <v>0</v>
      </c>
    </row>
    <row r="83" spans="1:7" ht="17.25">
      <c r="A83" s="55" t="s">
        <v>190</v>
      </c>
      <c r="B83" s="99">
        <v>741191</v>
      </c>
      <c r="C83" s="89">
        <v>31.332956631249051</v>
      </c>
      <c r="D83" s="87">
        <v>24879</v>
      </c>
      <c r="E83" s="88">
        <v>783699.91126080125</v>
      </c>
      <c r="F83" s="88">
        <v>741191</v>
      </c>
      <c r="G83" s="88">
        <v>454524.42190000007</v>
      </c>
    </row>
    <row r="84" spans="1:7" ht="17.25">
      <c r="A84" s="55" t="s">
        <v>60</v>
      </c>
      <c r="B84" s="99">
        <v>0</v>
      </c>
      <c r="C84" s="89">
        <v>29.087157856399955</v>
      </c>
      <c r="D84" s="87">
        <v>39762</v>
      </c>
      <c r="E84" s="88">
        <v>1134573.6793467368</v>
      </c>
      <c r="F84" s="88">
        <v>0</v>
      </c>
      <c r="G84" s="88">
        <v>0</v>
      </c>
    </row>
    <row r="85" spans="1:7" ht="17.25">
      <c r="A85" s="55" t="s">
        <v>160</v>
      </c>
      <c r="B85" s="99">
        <v>2636700</v>
      </c>
      <c r="C85" s="89">
        <v>34.057646256283817</v>
      </c>
      <c r="D85" s="87">
        <v>52369</v>
      </c>
      <c r="E85" s="88">
        <v>1781521.4180199502</v>
      </c>
      <c r="F85" s="88">
        <v>1781521.4180199502</v>
      </c>
      <c r="G85" s="88">
        <v>1027038.4152151212</v>
      </c>
    </row>
    <row r="86" spans="1:7" ht="17.25">
      <c r="A86" s="55" t="s">
        <v>131</v>
      </c>
      <c r="B86" s="99">
        <v>406200</v>
      </c>
      <c r="C86" s="89">
        <v>27.178673519296407</v>
      </c>
      <c r="D86" s="87">
        <v>28103</v>
      </c>
      <c r="E86" s="88">
        <v>749832.42372386856</v>
      </c>
      <c r="F86" s="88">
        <v>406200</v>
      </c>
      <c r="G86" s="88">
        <v>251827.60000000003</v>
      </c>
    </row>
    <row r="87" spans="1:7" ht="17.25">
      <c r="A87" s="55" t="s">
        <v>201</v>
      </c>
      <c r="B87" s="99">
        <v>30000</v>
      </c>
      <c r="C87" s="89">
        <v>31.85196459491581</v>
      </c>
      <c r="D87" s="87">
        <v>5584</v>
      </c>
      <c r="E87" s="88">
        <v>179804.34013829974</v>
      </c>
      <c r="F87" s="88">
        <v>30000</v>
      </c>
      <c r="G87" s="88">
        <v>17277.000000000004</v>
      </c>
    </row>
    <row r="88" spans="1:7" ht="17.25">
      <c r="A88" s="55" t="s">
        <v>283</v>
      </c>
      <c r="B88" s="99">
        <v>173100</v>
      </c>
      <c r="C88" s="89">
        <v>27.403194005951125</v>
      </c>
      <c r="D88" s="87">
        <v>15718</v>
      </c>
      <c r="E88" s="88">
        <v>431463.28962370049</v>
      </c>
      <c r="F88" s="88">
        <v>173100</v>
      </c>
      <c r="G88" s="88">
        <v>122487.90599999999</v>
      </c>
    </row>
    <row r="89" spans="1:7" ht="17.25">
      <c r="A89" s="55" t="s">
        <v>205</v>
      </c>
      <c r="B89" s="99">
        <v>93500</v>
      </c>
      <c r="C89" s="89">
        <v>30.006017439797031</v>
      </c>
      <c r="D89" s="87">
        <v>17297</v>
      </c>
      <c r="E89" s="88">
        <v>508722.01967431884</v>
      </c>
      <c r="F89" s="88">
        <v>93500</v>
      </c>
      <c r="G89" s="88">
        <v>60750.998000000007</v>
      </c>
    </row>
    <row r="90" spans="1:7" ht="17.25">
      <c r="A90" s="55" t="s">
        <v>266</v>
      </c>
      <c r="B90" s="99">
        <v>69048</v>
      </c>
      <c r="C90" s="89">
        <v>27.240129901004632</v>
      </c>
      <c r="D90" s="87">
        <v>4760</v>
      </c>
      <c r="E90" s="88">
        <v>130207.82092680215</v>
      </c>
      <c r="F90" s="88">
        <v>69048</v>
      </c>
      <c r="G90" s="88">
        <v>40612.943200000009</v>
      </c>
    </row>
    <row r="91" spans="1:7" ht="17.25">
      <c r="A91" s="55" t="s">
        <v>31</v>
      </c>
      <c r="B91" s="99">
        <v>2614459</v>
      </c>
      <c r="C91" s="89">
        <v>32.476313650463396</v>
      </c>
      <c r="D91" s="87">
        <v>85460</v>
      </c>
      <c r="E91" s="88">
        <v>2701055.0063090408</v>
      </c>
      <c r="F91" s="88">
        <v>2614459</v>
      </c>
      <c r="G91" s="88">
        <v>1505666.9381000001</v>
      </c>
    </row>
    <row r="92" spans="1:7" ht="17.25">
      <c r="A92" s="55" t="s">
        <v>76</v>
      </c>
      <c r="B92" s="99">
        <v>3506700</v>
      </c>
      <c r="C92" s="89">
        <v>37.003065055618443</v>
      </c>
      <c r="D92" s="87">
        <v>145114</v>
      </c>
      <c r="E92" s="88">
        <v>5312863.0776206404</v>
      </c>
      <c r="F92" s="88">
        <v>3506700</v>
      </c>
      <c r="G92" s="88">
        <v>2020653.6000000003</v>
      </c>
    </row>
    <row r="93" spans="1:7" ht="17.25">
      <c r="A93" s="55" t="s">
        <v>332</v>
      </c>
      <c r="B93" s="99">
        <v>121281</v>
      </c>
      <c r="C93" s="89">
        <v>26.863157698164866</v>
      </c>
      <c r="D93" s="87">
        <v>15729</v>
      </c>
      <c r="E93" s="88">
        <v>423578.27058466361</v>
      </c>
      <c r="F93" s="88">
        <v>121281</v>
      </c>
      <c r="G93" s="88">
        <v>73509.951900000015</v>
      </c>
    </row>
    <row r="94" spans="1:7" ht="17.25">
      <c r="A94" s="55" t="s">
        <v>80</v>
      </c>
      <c r="B94" s="99">
        <v>1083500</v>
      </c>
      <c r="C94" s="89">
        <v>35.212436211867782</v>
      </c>
      <c r="D94" s="87">
        <v>72018</v>
      </c>
      <c r="E94" s="88">
        <v>2511632.6501201051</v>
      </c>
      <c r="F94" s="88">
        <v>1083500</v>
      </c>
      <c r="G94" s="88">
        <v>645871.21000000008</v>
      </c>
    </row>
    <row r="95" spans="1:7" ht="17.25">
      <c r="A95" s="55" t="s">
        <v>210</v>
      </c>
      <c r="B95" s="99">
        <v>35000</v>
      </c>
      <c r="C95" s="89">
        <v>29.102555320132435</v>
      </c>
      <c r="D95" s="87">
        <v>7057</v>
      </c>
      <c r="E95" s="88">
        <v>202699.29780472242</v>
      </c>
      <c r="F95" s="88">
        <v>35000</v>
      </c>
      <c r="G95" s="88">
        <v>20156.500000000004</v>
      </c>
    </row>
    <row r="96" spans="1:7" ht="17.25">
      <c r="A96" s="55" t="s">
        <v>302</v>
      </c>
      <c r="B96" s="99" t="s">
        <v>484</v>
      </c>
      <c r="C96" s="89">
        <v>30.543130087609985</v>
      </c>
      <c r="D96" s="87">
        <v>32216</v>
      </c>
      <c r="E96" s="88">
        <v>984282.91020331939</v>
      </c>
      <c r="F96" s="88">
        <v>0</v>
      </c>
      <c r="G96" s="88">
        <v>0</v>
      </c>
    </row>
    <row r="97" spans="1:7" ht="17.25">
      <c r="A97" s="55" t="s">
        <v>185</v>
      </c>
      <c r="B97" s="99">
        <v>308900</v>
      </c>
      <c r="C97" s="89">
        <v>31.073314216390276</v>
      </c>
      <c r="D97" s="87">
        <v>30278</v>
      </c>
      <c r="E97" s="88">
        <v>945778.46480427089</v>
      </c>
      <c r="F97" s="88">
        <v>308900</v>
      </c>
      <c r="G97" s="88">
        <v>182942.30000000002</v>
      </c>
    </row>
    <row r="98" spans="1:7" ht="17.25">
      <c r="A98" s="55" t="s">
        <v>178</v>
      </c>
      <c r="B98" s="99" t="s">
        <v>484</v>
      </c>
      <c r="C98" s="89">
        <v>30.149418271077536</v>
      </c>
      <c r="D98" s="87">
        <v>66682</v>
      </c>
      <c r="E98" s="88">
        <v>2011207.3940270403</v>
      </c>
      <c r="F98" s="88">
        <v>0</v>
      </c>
      <c r="G98" s="88">
        <v>0</v>
      </c>
    </row>
    <row r="99" spans="1:7" ht="17.25">
      <c r="A99" s="55" t="s">
        <v>87</v>
      </c>
      <c r="B99" s="99">
        <v>1562000</v>
      </c>
      <c r="C99" s="89">
        <v>35.856745787717671</v>
      </c>
      <c r="D99" s="87">
        <v>96466</v>
      </c>
      <c r="E99" s="88">
        <v>3421020.4021145673</v>
      </c>
      <c r="F99" s="88">
        <v>1562000</v>
      </c>
      <c r="G99" s="88">
        <v>900064.7200000002</v>
      </c>
    </row>
    <row r="100" spans="1:7" ht="17.25">
      <c r="A100" s="55" t="s">
        <v>172</v>
      </c>
      <c r="B100" s="99">
        <v>1575900</v>
      </c>
      <c r="C100" s="89">
        <v>31.068924873444644</v>
      </c>
      <c r="D100" s="87">
        <v>34604</v>
      </c>
      <c r="E100" s="88">
        <v>1080080.1043004296</v>
      </c>
      <c r="F100" s="88">
        <v>1080080.1043004296</v>
      </c>
      <c r="G100" s="88">
        <v>627831.47012403002</v>
      </c>
    </row>
    <row r="101" spans="1:7" ht="17.25">
      <c r="A101" s="55" t="s">
        <v>286</v>
      </c>
      <c r="B101" s="99">
        <v>687800</v>
      </c>
      <c r="C101" s="89">
        <v>26.820863778368508</v>
      </c>
      <c r="D101" s="87">
        <v>12115</v>
      </c>
      <c r="E101" s="88">
        <v>325444.36108672345</v>
      </c>
      <c r="F101" s="88">
        <v>325444.36108672345</v>
      </c>
      <c r="G101" s="88">
        <v>189570.57853391592</v>
      </c>
    </row>
    <row r="102" spans="1:7" ht="17.25">
      <c r="A102" s="55" t="s">
        <v>111</v>
      </c>
      <c r="B102" s="99">
        <v>61330</v>
      </c>
      <c r="C102" s="89">
        <v>26.71473688198688</v>
      </c>
      <c r="D102" s="87">
        <v>10068</v>
      </c>
      <c r="E102" s="88">
        <v>268429.67619020416</v>
      </c>
      <c r="F102" s="88">
        <v>61330</v>
      </c>
      <c r="G102" s="88">
        <v>37071.480000000003</v>
      </c>
    </row>
    <row r="103" spans="1:7" ht="17.25">
      <c r="A103" s="55" t="s">
        <v>304</v>
      </c>
      <c r="B103" s="99">
        <v>506000</v>
      </c>
      <c r="C103" s="89">
        <v>27.969622567646336</v>
      </c>
      <c r="D103" s="87">
        <v>22423</v>
      </c>
      <c r="E103" s="88">
        <v>630854.83701326314</v>
      </c>
      <c r="F103" s="88">
        <v>506000</v>
      </c>
      <c r="G103" s="88">
        <v>301583.80000000005</v>
      </c>
    </row>
    <row r="104" spans="1:7" ht="17.25">
      <c r="A104" s="55" t="s">
        <v>128</v>
      </c>
      <c r="B104" s="99" t="s">
        <v>484</v>
      </c>
      <c r="C104" s="89">
        <v>28.639506608455534</v>
      </c>
      <c r="D104" s="87">
        <v>17865</v>
      </c>
      <c r="E104" s="88">
        <v>509296.34601816477</v>
      </c>
      <c r="F104" s="88">
        <v>0</v>
      </c>
      <c r="G104" s="88">
        <v>0</v>
      </c>
    </row>
    <row r="105" spans="1:7" ht="17.25">
      <c r="A105" s="55" t="s">
        <v>105</v>
      </c>
      <c r="B105" s="99">
        <v>227400</v>
      </c>
      <c r="C105" s="89">
        <v>28.048205551388495</v>
      </c>
      <c r="D105" s="87">
        <v>20133</v>
      </c>
      <c r="E105" s="88">
        <v>555859.33761741722</v>
      </c>
      <c r="F105" s="88">
        <v>227400</v>
      </c>
      <c r="G105" s="88">
        <v>131807.86000000002</v>
      </c>
    </row>
    <row r="106" spans="1:7" ht="17.25">
      <c r="A106" s="55" t="s">
        <v>242</v>
      </c>
      <c r="B106" s="99">
        <v>651000</v>
      </c>
      <c r="C106" s="89">
        <v>26.542413222587385</v>
      </c>
      <c r="D106" s="87">
        <v>17904</v>
      </c>
      <c r="E106" s="88">
        <v>477896.15007268585</v>
      </c>
      <c r="F106" s="88">
        <v>477896.15007268585</v>
      </c>
      <c r="G106" s="88">
        <v>276777.04226807202</v>
      </c>
    </row>
    <row r="107" spans="1:7" ht="17.25">
      <c r="A107" s="55" t="s">
        <v>84</v>
      </c>
      <c r="B107" s="99">
        <v>3946258</v>
      </c>
      <c r="C107" s="89">
        <v>38.082538588461709</v>
      </c>
      <c r="D107" s="87">
        <v>86738</v>
      </c>
      <c r="E107" s="88">
        <v>3299509.2258429108</v>
      </c>
      <c r="F107" s="88">
        <v>3299509.2258429108</v>
      </c>
      <c r="G107" s="88">
        <v>1939192.7715510305</v>
      </c>
    </row>
    <row r="108" spans="1:7" ht="17.25">
      <c r="A108" s="55" t="s">
        <v>163</v>
      </c>
      <c r="B108" s="99" t="s">
        <v>484</v>
      </c>
      <c r="C108" s="89">
        <v>32.329629647654492</v>
      </c>
      <c r="D108" s="87">
        <v>24053</v>
      </c>
      <c r="E108" s="88">
        <v>779111.74487882562</v>
      </c>
      <c r="F108" s="88">
        <v>0</v>
      </c>
      <c r="G108" s="88">
        <v>0</v>
      </c>
    </row>
    <row r="109" spans="1:7" ht="17.25">
      <c r="A109" s="55" t="s">
        <v>149</v>
      </c>
      <c r="B109" s="99" t="s">
        <v>484</v>
      </c>
      <c r="C109" s="89">
        <v>24.698147874243876</v>
      </c>
      <c r="D109" s="87">
        <v>15532</v>
      </c>
      <c r="E109" s="88">
        <v>379165.96616539196</v>
      </c>
      <c r="F109" s="88">
        <v>0</v>
      </c>
      <c r="G109" s="88">
        <v>0</v>
      </c>
    </row>
    <row r="110" spans="1:7" ht="17.25">
      <c r="A110" s="55" t="s">
        <v>142</v>
      </c>
      <c r="B110" s="99">
        <v>666240</v>
      </c>
      <c r="C110" s="89">
        <v>29.007362364183194</v>
      </c>
      <c r="D110" s="87">
        <v>22479</v>
      </c>
      <c r="E110" s="88">
        <v>642339.0321924726</v>
      </c>
      <c r="F110" s="88">
        <v>642339.0321924726</v>
      </c>
      <c r="G110" s="88">
        <v>369923.04863964504</v>
      </c>
    </row>
    <row r="111" spans="1:7" ht="17.25">
      <c r="A111" s="55" t="s">
        <v>58</v>
      </c>
      <c r="B111" s="99">
        <v>2727000</v>
      </c>
      <c r="C111" s="89">
        <v>28.72738352496258</v>
      </c>
      <c r="D111" s="87">
        <v>85801</v>
      </c>
      <c r="E111" s="88">
        <v>2450474.542062833</v>
      </c>
      <c r="F111" s="88">
        <v>2450474.542062833</v>
      </c>
      <c r="G111" s="88">
        <v>1416182.5246715855</v>
      </c>
    </row>
    <row r="112" spans="1:7" ht="17.25">
      <c r="A112" s="55" t="s">
        <v>220</v>
      </c>
      <c r="B112" s="99">
        <v>292000</v>
      </c>
      <c r="C112" s="89">
        <v>30.895565433641082</v>
      </c>
      <c r="D112" s="87">
        <v>8762</v>
      </c>
      <c r="E112" s="88">
        <v>271479.33346540417</v>
      </c>
      <c r="F112" s="88">
        <v>271479.33346540417</v>
      </c>
      <c r="G112" s="88">
        <v>164230.86494564943</v>
      </c>
    </row>
    <row r="113" spans="1:7" ht="17.25">
      <c r="A113" s="55" t="s">
        <v>67</v>
      </c>
      <c r="B113" s="99">
        <v>2550000</v>
      </c>
      <c r="C113" s="89">
        <v>30.591762278860141</v>
      </c>
      <c r="D113" s="87">
        <v>49068</v>
      </c>
      <c r="E113" s="88">
        <v>1476694.9569628579</v>
      </c>
      <c r="F113" s="88">
        <v>1476694.9569628579</v>
      </c>
      <c r="G113" s="88">
        <v>862708.35770016385</v>
      </c>
    </row>
    <row r="114" spans="1:7" ht="17.25">
      <c r="A114" s="55" t="s">
        <v>53</v>
      </c>
      <c r="B114" s="99">
        <v>1031260</v>
      </c>
      <c r="C114" s="89">
        <v>28.290954404011881</v>
      </c>
      <c r="D114" s="87">
        <v>32470</v>
      </c>
      <c r="E114" s="88">
        <v>914957.75638014823</v>
      </c>
      <c r="F114" s="88">
        <v>914957.75638014823</v>
      </c>
      <c r="G114" s="88">
        <v>543103.83961908321</v>
      </c>
    </row>
    <row r="115" spans="1:7" ht="17.25">
      <c r="A115" s="55" t="s">
        <v>164</v>
      </c>
      <c r="B115" s="99">
        <v>2624800</v>
      </c>
      <c r="C115" s="89">
        <v>32.941260931530586</v>
      </c>
      <c r="D115" s="87">
        <v>26120</v>
      </c>
      <c r="E115" s="88">
        <v>860853.97192368878</v>
      </c>
      <c r="F115" s="88">
        <v>860853.97192368878</v>
      </c>
      <c r="G115" s="88">
        <v>512456.81901845546</v>
      </c>
    </row>
    <row r="116" spans="1:7" ht="17.25">
      <c r="A116" s="55" t="s">
        <v>134</v>
      </c>
      <c r="B116" s="99">
        <v>892229</v>
      </c>
      <c r="C116" s="89">
        <v>28.95830013693968</v>
      </c>
      <c r="D116" s="87">
        <v>26575</v>
      </c>
      <c r="E116" s="88">
        <v>762153.5013041154</v>
      </c>
      <c r="F116" s="88">
        <v>762153.5013041154</v>
      </c>
      <c r="G116" s="88">
        <v>456414.67817249725</v>
      </c>
    </row>
    <row r="117" spans="1:7" ht="17.25">
      <c r="A117" s="55" t="s">
        <v>130</v>
      </c>
      <c r="B117" s="99" t="s">
        <v>484</v>
      </c>
      <c r="C117" s="89">
        <v>30.291581766785914</v>
      </c>
      <c r="D117" s="87">
        <v>47004</v>
      </c>
      <c r="E117" s="88">
        <v>1408195.0531743437</v>
      </c>
      <c r="F117" s="88">
        <v>0</v>
      </c>
      <c r="G117" s="88">
        <v>0</v>
      </c>
    </row>
    <row r="118" spans="1:7" ht="17.25">
      <c r="A118" s="55" t="s">
        <v>296</v>
      </c>
      <c r="B118" s="99">
        <v>327295</v>
      </c>
      <c r="C118" s="89">
        <v>30.626380397020796</v>
      </c>
      <c r="D118" s="87">
        <v>5576</v>
      </c>
      <c r="E118" s="88">
        <v>170956.45537617008</v>
      </c>
      <c r="F118" s="88">
        <v>170956.45537617008</v>
      </c>
      <c r="G118" s="88">
        <v>98719.647546933862</v>
      </c>
    </row>
    <row r="119" spans="1:7" ht="17.25">
      <c r="A119" s="55" t="s">
        <v>140</v>
      </c>
      <c r="B119" s="99">
        <v>72680</v>
      </c>
      <c r="C119" s="89">
        <v>26.483054727931385</v>
      </c>
      <c r="D119" s="87">
        <v>8756</v>
      </c>
      <c r="E119" s="88">
        <v>227833.71982439372</v>
      </c>
      <c r="F119" s="88">
        <v>72680</v>
      </c>
      <c r="G119" s="88">
        <v>42643.541600000004</v>
      </c>
    </row>
    <row r="120" spans="1:7" ht="17.25">
      <c r="A120" s="55" t="s">
        <v>259</v>
      </c>
      <c r="B120" s="99">
        <v>201805</v>
      </c>
      <c r="C120" s="89">
        <v>28.444066866298119</v>
      </c>
      <c r="D120" s="87">
        <v>16113</v>
      </c>
      <c r="E120" s="88">
        <v>455446.39866316546</v>
      </c>
      <c r="F120" s="88">
        <v>201805</v>
      </c>
      <c r="G120" s="88">
        <v>133415.90630000003</v>
      </c>
    </row>
    <row r="121" spans="1:7" ht="17.25">
      <c r="A121" s="55" t="s">
        <v>63</v>
      </c>
      <c r="B121" s="99">
        <v>435500</v>
      </c>
      <c r="C121" s="89">
        <v>28.139058927535064</v>
      </c>
      <c r="D121" s="87">
        <v>43536</v>
      </c>
      <c r="E121" s="88">
        <v>1221207.0183960942</v>
      </c>
      <c r="F121" s="88">
        <v>435500</v>
      </c>
      <c r="G121" s="88">
        <v>258226.20000000004</v>
      </c>
    </row>
    <row r="122" spans="1:7" ht="17.25">
      <c r="A122" s="55" t="s">
        <v>116</v>
      </c>
      <c r="B122" s="99">
        <v>26558</v>
      </c>
      <c r="C122" s="89">
        <v>28.428683220748269</v>
      </c>
      <c r="D122" s="87">
        <v>8485</v>
      </c>
      <c r="E122" s="88">
        <v>243747.52993469566</v>
      </c>
      <c r="F122" s="88">
        <v>26558</v>
      </c>
      <c r="G122" s="88">
        <v>16974.188200000001</v>
      </c>
    </row>
    <row r="123" spans="1:7" ht="17.25">
      <c r="A123" s="55" t="s">
        <v>44</v>
      </c>
      <c r="B123" s="99">
        <v>2339365</v>
      </c>
      <c r="C123" s="89">
        <v>29.143254407369511</v>
      </c>
      <c r="D123" s="87">
        <v>48432</v>
      </c>
      <c r="E123" s="88">
        <v>1403597.4187677305</v>
      </c>
      <c r="F123" s="88">
        <v>1403597.4187677305</v>
      </c>
      <c r="G123" s="88">
        <v>851716.51639910857</v>
      </c>
    </row>
    <row r="124" spans="1:7" ht="17.25">
      <c r="A124" s="55" t="s">
        <v>182</v>
      </c>
      <c r="B124" s="99">
        <v>1800000</v>
      </c>
      <c r="C124" s="89">
        <v>29.984359684653771</v>
      </c>
      <c r="D124" s="87">
        <v>40457</v>
      </c>
      <c r="E124" s="88">
        <v>1213167.1928410917</v>
      </c>
      <c r="F124" s="88">
        <v>1213167.1928410917</v>
      </c>
      <c r="G124" s="88">
        <v>701521.34305987309</v>
      </c>
    </row>
    <row r="125" spans="1:7" ht="17.25">
      <c r="A125" s="55" t="s">
        <v>65</v>
      </c>
      <c r="B125" s="99">
        <v>223712</v>
      </c>
      <c r="C125" s="89">
        <v>30.454186171359904</v>
      </c>
      <c r="D125" s="87">
        <v>14428</v>
      </c>
      <c r="E125" s="88">
        <v>441859.78716026084</v>
      </c>
      <c r="F125" s="88">
        <v>223712</v>
      </c>
      <c r="G125" s="88">
        <v>147580.96080000003</v>
      </c>
    </row>
    <row r="126" spans="1:7" ht="17.25">
      <c r="A126" s="55" t="s">
        <v>298</v>
      </c>
      <c r="B126" s="99" t="s">
        <v>484</v>
      </c>
      <c r="C126" s="89">
        <v>31.229373674265066</v>
      </c>
      <c r="D126" s="87">
        <v>23435</v>
      </c>
      <c r="E126" s="88">
        <v>737044.44808632985</v>
      </c>
      <c r="F126" s="88">
        <v>0</v>
      </c>
      <c r="G126" s="88">
        <v>0</v>
      </c>
    </row>
    <row r="127" spans="1:7" ht="17.25">
      <c r="A127" s="55" t="s">
        <v>74</v>
      </c>
      <c r="B127" s="99" t="s">
        <v>484</v>
      </c>
      <c r="C127" s="89">
        <v>36.846412928771095</v>
      </c>
      <c r="D127" s="87">
        <v>166673</v>
      </c>
      <c r="E127" s="88">
        <v>6099076.1928606927</v>
      </c>
      <c r="F127" s="88">
        <v>0</v>
      </c>
      <c r="G127" s="88">
        <v>0</v>
      </c>
    </row>
    <row r="128" spans="1:7" ht="17.25">
      <c r="A128" s="55" t="s">
        <v>301</v>
      </c>
      <c r="B128" s="99">
        <v>811200</v>
      </c>
      <c r="C128" s="89">
        <v>29.349337970090051</v>
      </c>
      <c r="D128" s="87">
        <v>28483</v>
      </c>
      <c r="E128" s="88">
        <v>834489.72650357045</v>
      </c>
      <c r="F128" s="88">
        <v>811200</v>
      </c>
      <c r="G128" s="88">
        <v>467679</v>
      </c>
    </row>
    <row r="129" spans="1:7" ht="17.25">
      <c r="A129" s="55" t="s">
        <v>238</v>
      </c>
      <c r="B129" s="99" t="s">
        <v>484</v>
      </c>
      <c r="C129" s="89">
        <v>26.333577328209696</v>
      </c>
      <c r="D129" s="87">
        <v>18771</v>
      </c>
      <c r="E129" s="88">
        <v>495176.58807965514</v>
      </c>
      <c r="F129" s="88">
        <v>0</v>
      </c>
      <c r="G129" s="88">
        <v>0</v>
      </c>
    </row>
    <row r="130" spans="1:7" ht="17.25">
      <c r="A130" s="55" t="s">
        <v>322</v>
      </c>
      <c r="B130" s="99">
        <v>749705</v>
      </c>
      <c r="C130" s="89">
        <v>30.106012144642275</v>
      </c>
      <c r="D130" s="87">
        <v>4517</v>
      </c>
      <c r="E130" s="88">
        <v>138608.07991393303</v>
      </c>
      <c r="F130" s="88">
        <v>138608.07991393303</v>
      </c>
      <c r="G130" s="88">
        <v>80276.029579858689</v>
      </c>
    </row>
    <row r="131" spans="1:7" ht="17.25">
      <c r="A131" s="55" t="s">
        <v>54</v>
      </c>
      <c r="B131" s="99">
        <v>371402</v>
      </c>
      <c r="C131" s="89">
        <v>28.108260338983261</v>
      </c>
      <c r="D131" s="87">
        <v>24721</v>
      </c>
      <c r="E131" s="88">
        <v>692531.31823186961</v>
      </c>
      <c r="F131" s="88">
        <v>371402</v>
      </c>
      <c r="G131" s="88">
        <v>239845.33180000004</v>
      </c>
    </row>
    <row r="132" spans="1:7" ht="17.25">
      <c r="A132" s="55" t="s">
        <v>188</v>
      </c>
      <c r="B132" s="99" t="s">
        <v>484</v>
      </c>
      <c r="C132" s="89">
        <v>31.481133250321978</v>
      </c>
      <c r="D132" s="87">
        <v>26353</v>
      </c>
      <c r="E132" s="88">
        <v>834155.58773378143</v>
      </c>
      <c r="F132" s="88">
        <v>0</v>
      </c>
      <c r="G132" s="88">
        <v>0</v>
      </c>
    </row>
    <row r="133" spans="1:7" ht="17.25">
      <c r="A133" s="55" t="s">
        <v>101</v>
      </c>
      <c r="B133" s="99">
        <v>2803235</v>
      </c>
      <c r="C133" s="89">
        <v>35.208972310893792</v>
      </c>
      <c r="D133" s="87">
        <v>79244</v>
      </c>
      <c r="E133" s="88">
        <v>2776826.0192432608</v>
      </c>
      <c r="F133" s="88">
        <v>2776826.0192432608</v>
      </c>
      <c r="G133" s="88">
        <v>1619591.1879794351</v>
      </c>
    </row>
    <row r="134" spans="1:7" ht="17.25">
      <c r="A134" s="55" t="s">
        <v>82</v>
      </c>
      <c r="B134" s="99">
        <v>10266914</v>
      </c>
      <c r="C134" s="89">
        <v>37.12535544865036</v>
      </c>
      <c r="D134" s="87">
        <v>128384</v>
      </c>
      <c r="E134" s="88">
        <v>4728879.275627288</v>
      </c>
      <c r="F134" s="88">
        <v>4728879.275627288</v>
      </c>
      <c r="G134" s="88">
        <v>2723361.5748337554</v>
      </c>
    </row>
    <row r="135" spans="1:7" ht="17.25">
      <c r="A135" s="55" t="s">
        <v>248</v>
      </c>
      <c r="B135" s="99">
        <v>194000</v>
      </c>
      <c r="C135" s="89">
        <v>25.703264895573295</v>
      </c>
      <c r="D135" s="87">
        <v>12243</v>
      </c>
      <c r="E135" s="88">
        <v>315224.8406793109</v>
      </c>
      <c r="F135" s="88">
        <v>194000</v>
      </c>
      <c r="G135" s="88">
        <v>112996.9</v>
      </c>
    </row>
    <row r="136" spans="1:7" ht="17.25">
      <c r="A136" s="55" t="s">
        <v>233</v>
      </c>
      <c r="B136" s="99" t="s">
        <v>484</v>
      </c>
      <c r="C136" s="89">
        <v>27.689525207449833</v>
      </c>
      <c r="D136" s="87">
        <v>14170</v>
      </c>
      <c r="E136" s="88">
        <v>395018.76660947932</v>
      </c>
      <c r="F136" s="88">
        <v>0</v>
      </c>
      <c r="G136" s="88">
        <v>0</v>
      </c>
    </row>
    <row r="137" spans="1:7" ht="17.25">
      <c r="A137" s="55" t="s">
        <v>20</v>
      </c>
      <c r="B137" s="99">
        <v>40007610</v>
      </c>
      <c r="C137" s="89">
        <v>59.258081730148035</v>
      </c>
      <c r="D137" s="87">
        <v>357377</v>
      </c>
      <c r="E137" s="88">
        <v>20843970.990497842</v>
      </c>
      <c r="F137" s="88">
        <v>20843970.990497842</v>
      </c>
      <c r="G137" s="88">
        <v>12045608.725372296</v>
      </c>
    </row>
    <row r="138" spans="1:7" ht="17.25">
      <c r="A138" s="55" t="s">
        <v>258</v>
      </c>
      <c r="B138" s="99">
        <v>156500</v>
      </c>
      <c r="C138" s="89">
        <v>29.345783053818224</v>
      </c>
      <c r="D138" s="87">
        <v>10258</v>
      </c>
      <c r="E138" s="88">
        <v>299855.21124391461</v>
      </c>
      <c r="F138" s="88">
        <v>156500</v>
      </c>
      <c r="G138" s="88">
        <v>91824.750000000015</v>
      </c>
    </row>
    <row r="139" spans="1:7" ht="17.25">
      <c r="A139" s="55" t="s">
        <v>246</v>
      </c>
      <c r="B139" s="99">
        <v>11400</v>
      </c>
      <c r="C139" s="89">
        <v>25.890295213742821</v>
      </c>
      <c r="D139" s="87">
        <v>3033</v>
      </c>
      <c r="E139" s="88">
        <v>78551.155678495721</v>
      </c>
      <c r="F139" s="88">
        <v>11400</v>
      </c>
      <c r="G139" s="88">
        <v>6565.2600000000011</v>
      </c>
    </row>
    <row r="140" spans="1:7" ht="17.25">
      <c r="A140" s="55" t="s">
        <v>181</v>
      </c>
      <c r="B140" s="99" t="s">
        <v>484</v>
      </c>
      <c r="C140" s="89">
        <v>30.134537196217423</v>
      </c>
      <c r="D140" s="87">
        <v>24768</v>
      </c>
      <c r="E140" s="88">
        <v>745016.16310208337</v>
      </c>
      <c r="F140" s="88">
        <v>0</v>
      </c>
      <c r="G140" s="88">
        <v>0</v>
      </c>
    </row>
    <row r="141" spans="1:7" ht="17.25">
      <c r="A141" s="55" t="s">
        <v>284</v>
      </c>
      <c r="B141" s="99">
        <v>375000</v>
      </c>
      <c r="C141" s="89">
        <v>27.809874356962339</v>
      </c>
      <c r="D141" s="87">
        <v>35329</v>
      </c>
      <c r="E141" s="88">
        <v>978935.38723943126</v>
      </c>
      <c r="F141" s="88">
        <v>375000</v>
      </c>
      <c r="G141" s="88">
        <v>215962.50000000003</v>
      </c>
    </row>
    <row r="142" spans="1:7" ht="17.25">
      <c r="A142" s="55" t="s">
        <v>200</v>
      </c>
      <c r="B142" s="99">
        <v>289901</v>
      </c>
      <c r="C142" s="89">
        <v>33.006871912579747</v>
      </c>
      <c r="D142" s="87">
        <v>10166</v>
      </c>
      <c r="E142" s="88">
        <v>340630.918137823</v>
      </c>
      <c r="F142" s="88">
        <v>289901</v>
      </c>
      <c r="G142" s="88">
        <v>191598.01280000003</v>
      </c>
    </row>
    <row r="143" spans="1:7" ht="17.25">
      <c r="A143" s="55" t="s">
        <v>318</v>
      </c>
      <c r="B143" s="99">
        <v>368020</v>
      </c>
      <c r="C143" s="89">
        <v>30.490184078207495</v>
      </c>
      <c r="D143" s="87">
        <v>9263</v>
      </c>
      <c r="E143" s="88">
        <v>282583.02603682707</v>
      </c>
      <c r="F143" s="88">
        <v>282583.02603682707</v>
      </c>
      <c r="G143" s="88">
        <v>163125.45269441998</v>
      </c>
    </row>
    <row r="144" spans="1:7" ht="17.25">
      <c r="A144" s="55" t="s">
        <v>112</v>
      </c>
      <c r="B144" s="99">
        <v>1502076</v>
      </c>
      <c r="C144" s="89">
        <v>28.643734282355357</v>
      </c>
      <c r="D144" s="87">
        <v>28471</v>
      </c>
      <c r="E144" s="88">
        <v>809729.72442790354</v>
      </c>
      <c r="F144" s="88">
        <v>809729.72442790354</v>
      </c>
      <c r="G144" s="88">
        <v>466898.10192540305</v>
      </c>
    </row>
    <row r="145" spans="1:7" ht="17.25">
      <c r="A145" s="55" t="s">
        <v>263</v>
      </c>
      <c r="B145" s="99">
        <v>1305766</v>
      </c>
      <c r="C145" s="89">
        <v>29.577241550425516</v>
      </c>
      <c r="D145" s="87">
        <v>20679</v>
      </c>
      <c r="E145" s="88">
        <v>611361.58284729545</v>
      </c>
      <c r="F145" s="88">
        <v>611361.58284729545</v>
      </c>
      <c r="G145" s="88">
        <v>367174.01860948646</v>
      </c>
    </row>
    <row r="146" spans="1:7" ht="17.25">
      <c r="A146" s="55" t="s">
        <v>156</v>
      </c>
      <c r="B146" s="99">
        <v>3358595</v>
      </c>
      <c r="C146" s="89">
        <v>33.399169215715098</v>
      </c>
      <c r="D146" s="87">
        <v>43728</v>
      </c>
      <c r="E146" s="88">
        <v>1458675.3163271411</v>
      </c>
      <c r="F146" s="88">
        <v>1458675.3163271411</v>
      </c>
      <c r="G146" s="88">
        <v>842445.60243375623</v>
      </c>
    </row>
    <row r="147" spans="1:7" ht="17.25">
      <c r="A147" s="55" t="s">
        <v>114</v>
      </c>
      <c r="B147" s="99">
        <v>72343</v>
      </c>
      <c r="C147" s="89">
        <v>27.878997839847987</v>
      </c>
      <c r="D147" s="87">
        <v>7532</v>
      </c>
      <c r="E147" s="88">
        <v>207140.95395007054</v>
      </c>
      <c r="F147" s="88">
        <v>72343</v>
      </c>
      <c r="G147" s="88">
        <v>46115.383700000006</v>
      </c>
    </row>
    <row r="148" spans="1:7" ht="17.25">
      <c r="A148" s="55" t="s">
        <v>315</v>
      </c>
      <c r="B148" s="99">
        <v>804500</v>
      </c>
      <c r="C148" s="89">
        <v>30.955881998004838</v>
      </c>
      <c r="D148" s="87">
        <v>10578</v>
      </c>
      <c r="E148" s="88">
        <v>327760.87859487522</v>
      </c>
      <c r="F148" s="88">
        <v>327760.87859487522</v>
      </c>
      <c r="G148" s="88">
        <v>193336.22186373369</v>
      </c>
    </row>
    <row r="149" spans="1:7" ht="17.25">
      <c r="A149" s="55" t="s">
        <v>295</v>
      </c>
      <c r="B149" s="99">
        <v>206562</v>
      </c>
      <c r="C149" s="89">
        <v>30.666973196610996</v>
      </c>
      <c r="D149" s="87">
        <v>3701</v>
      </c>
      <c r="E149" s="88">
        <v>112854.46136352846</v>
      </c>
      <c r="F149" s="88">
        <v>112854.46136352846</v>
      </c>
      <c r="G149" s="88">
        <v>66545.775389992748</v>
      </c>
    </row>
    <row r="150" spans="1:7" ht="17.25">
      <c r="A150" s="55" t="s">
        <v>66</v>
      </c>
      <c r="B150" s="99">
        <v>1430000</v>
      </c>
      <c r="C150" s="89">
        <v>32.349548646225948</v>
      </c>
      <c r="D150" s="87">
        <v>70109</v>
      </c>
      <c r="E150" s="88">
        <v>2262624.4809629815</v>
      </c>
      <c r="F150" s="88">
        <v>1430000</v>
      </c>
      <c r="G150" s="88">
        <v>857465.00000000012</v>
      </c>
    </row>
    <row r="151" spans="1:7" ht="17.25">
      <c r="A151" s="55" t="s">
        <v>312</v>
      </c>
      <c r="B151" s="99">
        <v>64400</v>
      </c>
      <c r="C151" s="89">
        <v>31.066441322576299</v>
      </c>
      <c r="D151" s="87">
        <v>13276</v>
      </c>
      <c r="E151" s="88">
        <v>411878.87905471656</v>
      </c>
      <c r="F151" s="88">
        <v>64400</v>
      </c>
      <c r="G151" s="88">
        <v>40141.480000000003</v>
      </c>
    </row>
    <row r="152" spans="1:7" ht="17.25">
      <c r="A152" s="55" t="s">
        <v>119</v>
      </c>
      <c r="B152" s="99" t="s">
        <v>484</v>
      </c>
      <c r="C152" s="89">
        <v>26.708035687649698</v>
      </c>
      <c r="D152" s="87">
        <v>15985</v>
      </c>
      <c r="E152" s="88">
        <v>419903.73708122852</v>
      </c>
      <c r="F152" s="88">
        <v>0</v>
      </c>
      <c r="G152" s="88">
        <v>0</v>
      </c>
    </row>
    <row r="153" spans="1:7" ht="17.25">
      <c r="A153" s="55" t="s">
        <v>42</v>
      </c>
      <c r="B153" s="99">
        <v>5492800</v>
      </c>
      <c r="C153" s="89">
        <v>30.01407379221958</v>
      </c>
      <c r="D153" s="87">
        <v>109486</v>
      </c>
      <c r="E153" s="88">
        <v>3248543.2628270942</v>
      </c>
      <c r="F153" s="88">
        <v>3248543.2628270942</v>
      </c>
      <c r="G153" s="88">
        <v>1901135.1892774617</v>
      </c>
    </row>
    <row r="154" spans="1:7" ht="17.25">
      <c r="A154" s="55" t="s">
        <v>288</v>
      </c>
      <c r="B154" s="99" t="s">
        <v>484</v>
      </c>
      <c r="C154" s="89">
        <v>26.980296449238438</v>
      </c>
      <c r="D154" s="87">
        <v>10701</v>
      </c>
      <c r="E154" s="88">
        <v>289255.75823228527</v>
      </c>
      <c r="F154" s="88">
        <v>0</v>
      </c>
      <c r="G154" s="88">
        <v>0</v>
      </c>
    </row>
    <row r="155" spans="1:7" ht="17.25">
      <c r="A155" s="55" t="s">
        <v>221</v>
      </c>
      <c r="B155" s="99">
        <v>231910</v>
      </c>
      <c r="C155" s="89">
        <v>29.995058527888855</v>
      </c>
      <c r="D155" s="87">
        <v>5627</v>
      </c>
      <c r="E155" s="88">
        <v>171391.76442835692</v>
      </c>
      <c r="F155" s="88">
        <v>171391.76442835692</v>
      </c>
      <c r="G155" s="88">
        <v>101055.23230269876</v>
      </c>
    </row>
    <row r="156" spans="1:7" ht="17.25">
      <c r="A156" s="55" t="s">
        <v>227</v>
      </c>
      <c r="B156" s="99" t="s">
        <v>484</v>
      </c>
      <c r="C156" s="89">
        <v>29.944577771585543</v>
      </c>
      <c r="D156" s="87">
        <v>9487</v>
      </c>
      <c r="E156" s="88">
        <v>283874.59727463097</v>
      </c>
      <c r="F156" s="88">
        <v>0</v>
      </c>
      <c r="G156" s="88">
        <v>0</v>
      </c>
    </row>
    <row r="157" spans="1:7" ht="17.25">
      <c r="A157" s="55" t="s">
        <v>150</v>
      </c>
      <c r="B157" s="99" t="s">
        <v>484</v>
      </c>
      <c r="C157" s="89">
        <v>25.007364086335059</v>
      </c>
      <c r="D157" s="87">
        <v>7066</v>
      </c>
      <c r="E157" s="88">
        <v>177552.28501297891</v>
      </c>
      <c r="F157" s="88">
        <v>0</v>
      </c>
      <c r="G157" s="88">
        <v>0</v>
      </c>
    </row>
    <row r="158" spans="1:7" ht="17.25">
      <c r="A158" s="55" t="s">
        <v>273</v>
      </c>
      <c r="B158" s="99">
        <v>1385040</v>
      </c>
      <c r="C158" s="89">
        <v>36.68666724430431</v>
      </c>
      <c r="D158" s="87">
        <v>145120</v>
      </c>
      <c r="E158" s="88">
        <v>5299682.5767777124</v>
      </c>
      <c r="F158" s="88">
        <v>1385040</v>
      </c>
      <c r="G158" s="88">
        <v>797644.53600000008</v>
      </c>
    </row>
    <row r="159" spans="1:7" ht="17.25">
      <c r="A159" s="55" t="s">
        <v>300</v>
      </c>
      <c r="B159" s="99">
        <v>4624000</v>
      </c>
      <c r="C159" s="89">
        <v>30.603443025713815</v>
      </c>
      <c r="D159" s="87">
        <v>65587</v>
      </c>
      <c r="E159" s="88">
        <v>1981940.177231278</v>
      </c>
      <c r="F159" s="88">
        <v>1981940.177231278</v>
      </c>
      <c r="G159" s="88">
        <v>1144671.349565103</v>
      </c>
    </row>
    <row r="160" spans="1:7" ht="17.25">
      <c r="A160" s="55" t="s">
        <v>329</v>
      </c>
      <c r="B160" s="99" t="s">
        <v>484</v>
      </c>
      <c r="C160" s="89">
        <v>26.216582646569453</v>
      </c>
      <c r="D160" s="87">
        <v>3947</v>
      </c>
      <c r="E160" s="88">
        <v>104106.0496895273</v>
      </c>
      <c r="F160" s="88">
        <v>0</v>
      </c>
      <c r="G160" s="88">
        <v>0</v>
      </c>
    </row>
    <row r="161" spans="1:7" ht="17.25">
      <c r="A161" s="55" t="s">
        <v>159</v>
      </c>
      <c r="B161" s="99">
        <v>100033</v>
      </c>
      <c r="C161" s="89">
        <v>31.761721712346958</v>
      </c>
      <c r="D161" s="87">
        <v>20303</v>
      </c>
      <c r="E161" s="88">
        <v>644254.76321324566</v>
      </c>
      <c r="F161" s="88">
        <v>100033</v>
      </c>
      <c r="G161" s="88">
        <v>63364.889900000009</v>
      </c>
    </row>
    <row r="162" spans="1:7" ht="17.25">
      <c r="A162" s="55" t="s">
        <v>103</v>
      </c>
      <c r="B162" s="99">
        <v>10578</v>
      </c>
      <c r="C162" s="89">
        <v>26.281973477287508</v>
      </c>
      <c r="D162" s="87">
        <v>11664</v>
      </c>
      <c r="E162" s="88">
        <v>302242.69498880632</v>
      </c>
      <c r="F162" s="88">
        <v>10578</v>
      </c>
      <c r="G162" s="88">
        <v>6091.8702000000012</v>
      </c>
    </row>
    <row r="163" spans="1:7" ht="17.25">
      <c r="A163" s="55" t="s">
        <v>170</v>
      </c>
      <c r="B163" s="99">
        <v>1768400</v>
      </c>
      <c r="C163" s="89">
        <v>30.701165854291826</v>
      </c>
      <c r="D163" s="87">
        <v>58021</v>
      </c>
      <c r="E163" s="88">
        <v>1769400.2916804007</v>
      </c>
      <c r="F163" s="88">
        <v>1768400</v>
      </c>
      <c r="G163" s="88">
        <v>1090518.5600000003</v>
      </c>
    </row>
    <row r="164" spans="1:7" ht="17.25">
      <c r="A164" s="55" t="s">
        <v>47</v>
      </c>
      <c r="B164" s="99">
        <v>979420</v>
      </c>
      <c r="C164" s="89">
        <v>30.312963064819598</v>
      </c>
      <c r="D164" s="87">
        <v>30043</v>
      </c>
      <c r="E164" s="88">
        <v>894080.84559685411</v>
      </c>
      <c r="F164" s="88">
        <v>894080.84559685411</v>
      </c>
      <c r="G164" s="88">
        <v>516062.60050569591</v>
      </c>
    </row>
    <row r="165" spans="1:7" ht="17.25">
      <c r="A165" s="55" t="s">
        <v>292</v>
      </c>
      <c r="B165" s="99">
        <v>266797</v>
      </c>
      <c r="C165" s="89">
        <v>31.463723272857539</v>
      </c>
      <c r="D165" s="87">
        <v>31944</v>
      </c>
      <c r="E165" s="88">
        <v>999980.05305795826</v>
      </c>
      <c r="F165" s="88">
        <v>266797</v>
      </c>
      <c r="G165" s="88">
        <v>155556.84230000002</v>
      </c>
    </row>
    <row r="166" spans="1:7" ht="17.25">
      <c r="A166" s="55" t="s">
        <v>290</v>
      </c>
      <c r="B166" s="99">
        <v>8208</v>
      </c>
      <c r="C166" s="89">
        <v>27.54658232870975</v>
      </c>
      <c r="D166" s="87">
        <v>5821</v>
      </c>
      <c r="E166" s="88">
        <v>161560.70535788269</v>
      </c>
      <c r="F166" s="88">
        <v>8208</v>
      </c>
      <c r="G166" s="88">
        <v>4726.9872000000005</v>
      </c>
    </row>
    <row r="167" spans="1:7" ht="17.25">
      <c r="A167" s="55" t="s">
        <v>203</v>
      </c>
      <c r="B167" s="99">
        <v>722643</v>
      </c>
      <c r="C167" s="89">
        <v>33.561695661660615</v>
      </c>
      <c r="D167" s="87">
        <v>13159</v>
      </c>
      <c r="E167" s="88">
        <v>445128.76956060471</v>
      </c>
      <c r="F167" s="88">
        <v>445128.76956060471</v>
      </c>
      <c r="G167" s="88">
        <v>257917.06396507571</v>
      </c>
    </row>
    <row r="168" spans="1:7" ht="17.25">
      <c r="A168" s="55" t="s">
        <v>261</v>
      </c>
      <c r="B168" s="99">
        <v>61800</v>
      </c>
      <c r="C168" s="89">
        <v>29.502588057772073</v>
      </c>
      <c r="D168" s="87">
        <v>6934</v>
      </c>
      <c r="E168" s="88">
        <v>204098.90418366721</v>
      </c>
      <c r="F168" s="88">
        <v>61800</v>
      </c>
      <c r="G168" s="88">
        <v>35929.9</v>
      </c>
    </row>
    <row r="169" spans="1:7" ht="17.25">
      <c r="A169" s="55" t="s">
        <v>314</v>
      </c>
      <c r="B169" s="99" t="s">
        <v>484</v>
      </c>
      <c r="C169" s="89">
        <v>30.822658690992906</v>
      </c>
      <c r="D169" s="87">
        <v>15415</v>
      </c>
      <c r="E169" s="88">
        <v>472973.69761328615</v>
      </c>
      <c r="F169" s="88">
        <v>0</v>
      </c>
      <c r="G169" s="88">
        <v>0</v>
      </c>
    </row>
    <row r="170" spans="1:7" ht="17.25">
      <c r="A170" s="55" t="s">
        <v>313</v>
      </c>
      <c r="B170" s="99">
        <v>488640</v>
      </c>
      <c r="C170" s="89">
        <v>30.711322808030733</v>
      </c>
      <c r="D170" s="87">
        <v>13238</v>
      </c>
      <c r="E170" s="88">
        <v>407508.54233975982</v>
      </c>
      <c r="F170" s="88">
        <v>407508.54233975982</v>
      </c>
      <c r="G170" s="88">
        <v>237527.79256343373</v>
      </c>
    </row>
    <row r="171" spans="1:7" ht="17.25">
      <c r="A171" s="55" t="s">
        <v>174</v>
      </c>
      <c r="B171" s="99">
        <v>62231</v>
      </c>
      <c r="C171" s="89">
        <v>30.25655689383181</v>
      </c>
      <c r="D171" s="87">
        <v>27028</v>
      </c>
      <c r="E171" s="88">
        <v>823583.47865010193</v>
      </c>
      <c r="F171" s="88">
        <v>62231</v>
      </c>
      <c r="G171" s="88">
        <v>36474.982900000003</v>
      </c>
    </row>
    <row r="172" spans="1:7" ht="17.25">
      <c r="A172" s="55" t="s">
        <v>328</v>
      </c>
      <c r="B172" s="99">
        <v>113620</v>
      </c>
      <c r="C172" s="89">
        <v>26.143179356329927</v>
      </c>
      <c r="D172" s="87">
        <v>11622</v>
      </c>
      <c r="E172" s="88">
        <v>306162.77344197978</v>
      </c>
      <c r="F172" s="88">
        <v>113620</v>
      </c>
      <c r="G172" s="88">
        <v>66833.288</v>
      </c>
    </row>
    <row r="173" spans="1:7" ht="17.25">
      <c r="A173" s="55" t="s">
        <v>305</v>
      </c>
      <c r="B173" s="99">
        <v>0</v>
      </c>
      <c r="C173" s="89">
        <v>32.031105723561225</v>
      </c>
      <c r="D173" s="87">
        <v>12086</v>
      </c>
      <c r="E173" s="88">
        <v>388601.3746382448</v>
      </c>
      <c r="F173" s="88">
        <v>0</v>
      </c>
      <c r="G173" s="88">
        <v>0</v>
      </c>
    </row>
    <row r="174" spans="1:7" ht="17.25">
      <c r="A174" s="55" t="s">
        <v>334</v>
      </c>
      <c r="B174" s="99">
        <v>65000</v>
      </c>
      <c r="C174" s="89">
        <v>25.458782927310946</v>
      </c>
      <c r="D174" s="87">
        <v>5883</v>
      </c>
      <c r="E174" s="88">
        <v>152065.31042482829</v>
      </c>
      <c r="F174" s="88">
        <v>65000</v>
      </c>
      <c r="G174" s="88">
        <v>40614.250000000007</v>
      </c>
    </row>
    <row r="175" spans="1:7" ht="17.25">
      <c r="A175" s="55" t="s">
        <v>271</v>
      </c>
      <c r="B175" s="99" t="s">
        <v>484</v>
      </c>
      <c r="C175" s="89">
        <v>30.576924097091943</v>
      </c>
      <c r="D175" s="87">
        <v>39852</v>
      </c>
      <c r="E175" s="88">
        <v>1208675.2326339474</v>
      </c>
      <c r="F175" s="88">
        <v>0</v>
      </c>
      <c r="G175" s="88">
        <v>0</v>
      </c>
    </row>
    <row r="176" spans="1:7" ht="17.25">
      <c r="A176" s="55" t="s">
        <v>127</v>
      </c>
      <c r="B176" s="99">
        <v>655580</v>
      </c>
      <c r="C176" s="89">
        <v>30.743602082311813</v>
      </c>
      <c r="D176" s="87">
        <v>7442</v>
      </c>
      <c r="E176" s="88">
        <v>232575.34975268887</v>
      </c>
      <c r="F176" s="88">
        <v>232575.34975268887</v>
      </c>
      <c r="G176" s="88">
        <v>134165.82623250547</v>
      </c>
    </row>
    <row r="177" spans="1:7" ht="17.25">
      <c r="A177" s="55" t="s">
        <v>193</v>
      </c>
      <c r="B177" s="99">
        <v>524000</v>
      </c>
      <c r="C177" s="89">
        <v>28.877756547498802</v>
      </c>
      <c r="D177" s="87">
        <v>42362</v>
      </c>
      <c r="E177" s="88">
        <v>1222193.2903597918</v>
      </c>
      <c r="F177" s="88">
        <v>524000</v>
      </c>
      <c r="G177" s="88">
        <v>301771.60000000003</v>
      </c>
    </row>
    <row r="178" spans="1:7" ht="17.25">
      <c r="A178" s="55" t="s">
        <v>244</v>
      </c>
      <c r="B178" s="99">
        <v>260625</v>
      </c>
      <c r="C178" s="89">
        <v>24.608758359606568</v>
      </c>
      <c r="D178" s="87">
        <v>5174</v>
      </c>
      <c r="E178" s="88">
        <v>128211.63105355023</v>
      </c>
      <c r="F178" s="88">
        <v>128211.63105355023</v>
      </c>
      <c r="G178" s="88">
        <v>74087.435976596273</v>
      </c>
    </row>
    <row r="179" spans="1:7" ht="17.25">
      <c r="A179" s="55" t="s">
        <v>152</v>
      </c>
      <c r="B179" s="99">
        <v>51798</v>
      </c>
      <c r="C179" s="89">
        <v>24.962922381183244</v>
      </c>
      <c r="D179" s="87">
        <v>6759</v>
      </c>
      <c r="E179" s="88">
        <v>169398.39127870949</v>
      </c>
      <c r="F179" s="88">
        <v>51798</v>
      </c>
      <c r="G179" s="88">
        <v>30828.799600000002</v>
      </c>
    </row>
    <row r="180" spans="1:7" ht="17.25">
      <c r="A180" s="55" t="s">
        <v>204</v>
      </c>
      <c r="B180" s="99">
        <v>58500</v>
      </c>
      <c r="C180" s="89">
        <v>33.668925227586023</v>
      </c>
      <c r="D180" s="87">
        <v>29169</v>
      </c>
      <c r="E180" s="88">
        <v>983132.61664551182</v>
      </c>
      <c r="F180" s="88">
        <v>58500</v>
      </c>
      <c r="G180" s="88">
        <v>34750.400000000001</v>
      </c>
    </row>
    <row r="181" spans="1:7" ht="17.25">
      <c r="A181" s="55" t="s">
        <v>260</v>
      </c>
      <c r="B181" s="99">
        <v>265715</v>
      </c>
      <c r="C181" s="89">
        <v>28.164304472711692</v>
      </c>
      <c r="D181" s="87">
        <v>11092</v>
      </c>
      <c r="E181" s="88">
        <v>312708.27256051789</v>
      </c>
      <c r="F181" s="88">
        <v>265715</v>
      </c>
      <c r="G181" s="88">
        <v>154147.01300000001</v>
      </c>
    </row>
    <row r="182" spans="1:7" ht="17.25">
      <c r="A182" s="55" t="s">
        <v>145</v>
      </c>
      <c r="B182" s="99" t="s">
        <v>484</v>
      </c>
      <c r="C182" s="89">
        <v>28.347648161829401</v>
      </c>
      <c r="D182" s="87">
        <v>22981</v>
      </c>
      <c r="E182" s="88">
        <v>651939.21242575254</v>
      </c>
      <c r="F182" s="88">
        <v>0</v>
      </c>
      <c r="G182" s="88">
        <v>0</v>
      </c>
    </row>
    <row r="183" spans="1:7" ht="17.25">
      <c r="A183" s="55" t="s">
        <v>35</v>
      </c>
      <c r="B183" s="99">
        <v>84500</v>
      </c>
      <c r="C183" s="89">
        <v>29.427778156780686</v>
      </c>
      <c r="D183" s="87">
        <v>17352</v>
      </c>
      <c r="E183" s="88">
        <v>507688.02876078041</v>
      </c>
      <c r="F183" s="88">
        <v>84500</v>
      </c>
      <c r="G183" s="88">
        <v>49723.8</v>
      </c>
    </row>
    <row r="184" spans="1:7" ht="17.25">
      <c r="A184" s="55" t="s">
        <v>165</v>
      </c>
      <c r="B184" s="99">
        <v>792000</v>
      </c>
      <c r="C184" s="89">
        <v>33.015273763274678</v>
      </c>
      <c r="D184" s="87">
        <v>39098</v>
      </c>
      <c r="E184" s="88">
        <v>1295849.4952085312</v>
      </c>
      <c r="F184" s="88">
        <v>792000</v>
      </c>
      <c r="G184" s="88">
        <v>498522.80000000005</v>
      </c>
    </row>
    <row r="185" spans="1:7" ht="17.25">
      <c r="A185" s="55" t="s">
        <v>46</v>
      </c>
      <c r="B185" s="99" t="s">
        <v>484</v>
      </c>
      <c r="C185" s="89">
        <v>33.314582853009654</v>
      </c>
      <c r="D185" s="87">
        <v>51876</v>
      </c>
      <c r="E185" s="88">
        <v>1674824.0237693542</v>
      </c>
      <c r="F185" s="88">
        <v>0</v>
      </c>
      <c r="G185" s="88">
        <v>0</v>
      </c>
    </row>
    <row r="186" spans="1:7" ht="17.25">
      <c r="A186" s="55" t="s">
        <v>255</v>
      </c>
      <c r="B186" s="99">
        <v>266408</v>
      </c>
      <c r="C186" s="89">
        <v>30.187097984828132</v>
      </c>
      <c r="D186" s="87">
        <v>19074</v>
      </c>
      <c r="E186" s="88">
        <v>581614.81687368359</v>
      </c>
      <c r="F186" s="88">
        <v>266408</v>
      </c>
      <c r="G186" s="88">
        <v>156477.88720000003</v>
      </c>
    </row>
    <row r="187" spans="1:7" ht="17.25">
      <c r="A187" s="55" t="s">
        <v>125</v>
      </c>
      <c r="B187" s="99">
        <v>194706</v>
      </c>
      <c r="C187" s="89">
        <v>28.114911293956208</v>
      </c>
      <c r="D187" s="87">
        <v>19547</v>
      </c>
      <c r="E187" s="88">
        <v>548156.42549826414</v>
      </c>
      <c r="F187" s="88">
        <v>194706</v>
      </c>
      <c r="G187" s="88">
        <v>114145.66040000001</v>
      </c>
    </row>
    <row r="188" spans="1:7" ht="17.25">
      <c r="A188" s="55" t="s">
        <v>216</v>
      </c>
      <c r="B188" s="99">
        <v>308400</v>
      </c>
      <c r="C188" s="89">
        <v>31.863292665517275</v>
      </c>
      <c r="D188" s="87">
        <v>18755</v>
      </c>
      <c r="E188" s="88">
        <v>596863.19821046956</v>
      </c>
      <c r="F188" s="88">
        <v>308400</v>
      </c>
      <c r="G188" s="88">
        <v>181678.92</v>
      </c>
    </row>
    <row r="189" spans="1:7" ht="17.25">
      <c r="A189" s="55" t="s">
        <v>192</v>
      </c>
      <c r="B189" s="99">
        <v>1939000</v>
      </c>
      <c r="C189" s="89">
        <v>29.283859045206452</v>
      </c>
      <c r="D189" s="87">
        <v>74402</v>
      </c>
      <c r="E189" s="88">
        <v>2149230.266904837</v>
      </c>
      <c r="F189" s="88">
        <v>1939000</v>
      </c>
      <c r="G189" s="88">
        <v>1126509.2200000002</v>
      </c>
    </row>
    <row r="190" spans="1:7" ht="17.25">
      <c r="A190" s="55" t="s">
        <v>219</v>
      </c>
      <c r="B190" s="99">
        <v>249800</v>
      </c>
      <c r="C190" s="89">
        <v>29.554136227573778</v>
      </c>
      <c r="D190" s="87">
        <v>4402</v>
      </c>
      <c r="E190" s="88">
        <v>129181.12945072498</v>
      </c>
      <c r="F190" s="88">
        <v>129181.12945072498</v>
      </c>
      <c r="G190" s="88">
        <v>74724.389934660023</v>
      </c>
    </row>
    <row r="191" spans="1:7" ht="17.25">
      <c r="A191" s="55" t="s">
        <v>56</v>
      </c>
      <c r="B191" s="99" t="s">
        <v>484</v>
      </c>
      <c r="C191" s="89">
        <v>29.547199716871997</v>
      </c>
      <c r="D191" s="87">
        <v>16731</v>
      </c>
      <c r="E191" s="88">
        <v>485135.4721513213</v>
      </c>
      <c r="F191" s="88">
        <v>0</v>
      </c>
      <c r="G191" s="88">
        <v>0</v>
      </c>
    </row>
    <row r="192" spans="1:7" ht="17.25">
      <c r="A192" s="55" t="s">
        <v>183</v>
      </c>
      <c r="B192" s="99">
        <v>1367000</v>
      </c>
      <c r="C192" s="89">
        <v>29.842389830241967</v>
      </c>
      <c r="D192" s="87">
        <v>57463</v>
      </c>
      <c r="E192" s="88">
        <v>1701493.6985610761</v>
      </c>
      <c r="F192" s="88">
        <v>1367000</v>
      </c>
      <c r="G192" s="88">
        <v>790648.10000000009</v>
      </c>
    </row>
    <row r="193" spans="1:7" ht="17.25">
      <c r="A193" s="55" t="s">
        <v>224</v>
      </c>
      <c r="B193" s="99">
        <v>584210</v>
      </c>
      <c r="C193" s="89">
        <v>30.159727337798554</v>
      </c>
      <c r="D193" s="87">
        <v>10922</v>
      </c>
      <c r="E193" s="88">
        <v>329736.29898415157</v>
      </c>
      <c r="F193" s="88">
        <v>329736.29898415157</v>
      </c>
      <c r="G193" s="88">
        <v>192133.2251468125</v>
      </c>
    </row>
    <row r="194" spans="1:7" ht="17.25">
      <c r="A194" s="55" t="s">
        <v>243</v>
      </c>
      <c r="B194" s="99">
        <v>130000</v>
      </c>
      <c r="C194" s="89">
        <v>25.739706985192239</v>
      </c>
      <c r="D194" s="87">
        <v>18667</v>
      </c>
      <c r="E194" s="88">
        <v>484266.8472194068</v>
      </c>
      <c r="F194" s="88">
        <v>130000</v>
      </c>
      <c r="G194" s="88">
        <v>83349</v>
      </c>
    </row>
    <row r="195" spans="1:7" ht="17.25">
      <c r="A195" s="55" t="s">
        <v>41</v>
      </c>
      <c r="B195" s="99">
        <v>3944923</v>
      </c>
      <c r="C195" s="89">
        <v>31.368720970713266</v>
      </c>
      <c r="D195" s="87">
        <v>76237</v>
      </c>
      <c r="E195" s="88">
        <v>2356041.8946683318</v>
      </c>
      <c r="F195" s="88">
        <v>2356041.8946683318</v>
      </c>
      <c r="G195" s="88">
        <v>1382173.2184099895</v>
      </c>
    </row>
    <row r="196" spans="1:7" ht="17.25">
      <c r="A196" s="55" t="s">
        <v>270</v>
      </c>
      <c r="B196" s="99">
        <v>1438939</v>
      </c>
      <c r="C196" s="89">
        <v>39.532014846719029</v>
      </c>
      <c r="D196" s="87">
        <v>85450</v>
      </c>
      <c r="E196" s="88">
        <v>3328081.7339007347</v>
      </c>
      <c r="F196" s="88">
        <v>1438939</v>
      </c>
      <c r="G196" s="88">
        <v>830135.39210000006</v>
      </c>
    </row>
    <row r="197" spans="1:7" ht="17.25">
      <c r="A197" s="55" t="s">
        <v>339</v>
      </c>
      <c r="B197" s="99" t="s">
        <v>484</v>
      </c>
      <c r="C197" s="89">
        <v>28.965289117648222</v>
      </c>
      <c r="D197" s="87">
        <v>2436</v>
      </c>
      <c r="E197" s="88">
        <v>71254.61122941463</v>
      </c>
      <c r="F197" s="88">
        <v>0</v>
      </c>
      <c r="G197" s="88">
        <v>0</v>
      </c>
    </row>
    <row r="198" spans="1:7" ht="17.25">
      <c r="A198" s="55" t="s">
        <v>335</v>
      </c>
      <c r="B198" s="99">
        <v>1083275</v>
      </c>
      <c r="C198" s="89">
        <v>31.008542153296833</v>
      </c>
      <c r="D198" s="87">
        <v>9160</v>
      </c>
      <c r="E198" s="88">
        <v>282952.9471488336</v>
      </c>
      <c r="F198" s="88">
        <v>282952.9471488336</v>
      </c>
      <c r="G198" s="88">
        <v>175922.19943753671</v>
      </c>
    </row>
    <row r="199" spans="1:7" ht="17.25">
      <c r="A199" s="55" t="s">
        <v>50</v>
      </c>
      <c r="B199" s="99">
        <v>783800</v>
      </c>
      <c r="C199" s="89">
        <v>29.081253800742047</v>
      </c>
      <c r="D199" s="87">
        <v>26778</v>
      </c>
      <c r="E199" s="88">
        <v>763150.26223907282</v>
      </c>
      <c r="F199" s="88">
        <v>763150.26223907282</v>
      </c>
      <c r="G199" s="88">
        <v>453868.08868015802</v>
      </c>
    </row>
    <row r="200" spans="1:7" ht="17.25">
      <c r="A200" s="55" t="s">
        <v>62</v>
      </c>
      <c r="B200" s="99">
        <v>481051</v>
      </c>
      <c r="C200" s="89">
        <v>28.592466645466942</v>
      </c>
      <c r="D200" s="87">
        <v>27870</v>
      </c>
      <c r="E200" s="88">
        <v>787894.01088248705</v>
      </c>
      <c r="F200" s="88">
        <v>481051</v>
      </c>
      <c r="G200" s="88">
        <v>280748.14590000006</v>
      </c>
    </row>
    <row r="201" spans="1:7" ht="17.25">
      <c r="A201" s="55" t="s">
        <v>268</v>
      </c>
      <c r="B201" s="99">
        <v>67955473</v>
      </c>
      <c r="C201" s="89">
        <v>82.114043293064938</v>
      </c>
      <c r="D201" s="87">
        <v>984748</v>
      </c>
      <c r="E201" s="88">
        <v>80370762.153953165</v>
      </c>
      <c r="F201" s="88">
        <v>67955473</v>
      </c>
      <c r="G201" s="88">
        <v>39663762.000000007</v>
      </c>
    </row>
    <row r="202" spans="1:7" ht="17.25">
      <c r="A202" s="55" t="s">
        <v>320</v>
      </c>
      <c r="B202" s="99" t="s">
        <v>484</v>
      </c>
      <c r="C202" s="89">
        <v>29.732178088911809</v>
      </c>
      <c r="D202" s="87">
        <v>3882</v>
      </c>
      <c r="E202" s="88">
        <v>117382.63909502383</v>
      </c>
      <c r="F202" s="88">
        <v>0</v>
      </c>
      <c r="G202" s="88">
        <v>0</v>
      </c>
    </row>
    <row r="203" spans="1:7" ht="17.25">
      <c r="A203" s="55" t="s">
        <v>265</v>
      </c>
      <c r="B203" s="99">
        <v>98174</v>
      </c>
      <c r="C203" s="89">
        <v>27.324372347576325</v>
      </c>
      <c r="D203" s="87">
        <v>5747</v>
      </c>
      <c r="E203" s="88">
        <v>158699.9545947233</v>
      </c>
      <c r="F203" s="88">
        <v>98174</v>
      </c>
      <c r="G203" s="88">
        <v>64141.671400000007</v>
      </c>
    </row>
    <row r="204" spans="1:7" ht="17.25">
      <c r="A204" s="55" t="s">
        <v>109</v>
      </c>
      <c r="B204" s="99">
        <v>596800</v>
      </c>
      <c r="C204" s="89">
        <v>28.417343524888981</v>
      </c>
      <c r="D204" s="87">
        <v>38526</v>
      </c>
      <c r="E204" s="88">
        <v>1083524.8912604919</v>
      </c>
      <c r="F204" s="88">
        <v>596800</v>
      </c>
      <c r="G204" s="88">
        <v>348786.32000000007</v>
      </c>
    </row>
    <row r="205" spans="1:7" ht="17.25">
      <c r="A205" s="55" t="s">
        <v>336</v>
      </c>
      <c r="B205" s="99">
        <v>1396725</v>
      </c>
      <c r="C205" s="89">
        <v>31.505645380681344</v>
      </c>
      <c r="D205" s="87">
        <v>13290</v>
      </c>
      <c r="E205" s="88">
        <v>418300.45371930621</v>
      </c>
      <c r="F205" s="88">
        <v>418300.45371930621</v>
      </c>
      <c r="G205" s="88">
        <v>242169.354065728</v>
      </c>
    </row>
    <row r="206" spans="1:7" ht="17.25">
      <c r="A206" s="55" t="s">
        <v>245</v>
      </c>
      <c r="B206" s="99">
        <v>245000</v>
      </c>
      <c r="C206" s="89">
        <v>24.518779234465921</v>
      </c>
      <c r="D206" s="87">
        <v>11397</v>
      </c>
      <c r="E206" s="88">
        <v>281303.95415702753</v>
      </c>
      <c r="F206" s="88">
        <v>245000</v>
      </c>
      <c r="G206" s="88">
        <v>143216.00000000003</v>
      </c>
    </row>
    <row r="207" spans="1:7" ht="17.25">
      <c r="A207" s="55" t="s">
        <v>43</v>
      </c>
      <c r="B207" s="99">
        <v>3388228</v>
      </c>
      <c r="C207" s="89">
        <v>33.405161118479846</v>
      </c>
      <c r="D207" s="87">
        <v>54070</v>
      </c>
      <c r="E207" s="88">
        <v>1789314.0501502545</v>
      </c>
      <c r="F207" s="88">
        <v>1789314.0501502545</v>
      </c>
      <c r="G207" s="88">
        <v>1034497.3506312693</v>
      </c>
    </row>
    <row r="208" spans="1:7" ht="17.25">
      <c r="A208" s="55" t="s">
        <v>95</v>
      </c>
      <c r="B208" s="99">
        <v>1951000</v>
      </c>
      <c r="C208" s="89">
        <v>34.932011341598788</v>
      </c>
      <c r="D208" s="87">
        <v>99361</v>
      </c>
      <c r="E208" s="88">
        <v>3471648.0831621122</v>
      </c>
      <c r="F208" s="88">
        <v>1951000</v>
      </c>
      <c r="G208" s="88">
        <v>1126973.7000000002</v>
      </c>
    </row>
    <row r="209" spans="1:7" ht="17.25">
      <c r="A209" s="55" t="s">
        <v>234</v>
      </c>
      <c r="B209" s="99">
        <v>189000</v>
      </c>
      <c r="C209" s="89">
        <v>24.613195935788752</v>
      </c>
      <c r="D209" s="87">
        <v>13418</v>
      </c>
      <c r="E209" s="88">
        <v>328709.23172245879</v>
      </c>
      <c r="F209" s="88">
        <v>189000</v>
      </c>
      <c r="G209" s="88">
        <v>110541.50000000001</v>
      </c>
    </row>
    <row r="210" spans="1:7" ht="17.25">
      <c r="A210" s="55" t="s">
        <v>289</v>
      </c>
      <c r="B210" s="99">
        <v>317001</v>
      </c>
      <c r="C210" s="89">
        <v>27.104358032323461</v>
      </c>
      <c r="D210" s="87">
        <v>10033</v>
      </c>
      <c r="E210" s="88">
        <v>273726.91176843463</v>
      </c>
      <c r="F210" s="88">
        <v>273726.91176843463</v>
      </c>
      <c r="G210" s="88">
        <v>163864.82593311797</v>
      </c>
    </row>
    <row r="211" spans="1:7" ht="17.25">
      <c r="A211" s="55" t="s">
        <v>282</v>
      </c>
      <c r="B211" s="99">
        <v>499760</v>
      </c>
      <c r="C211" s="89">
        <v>26.959659830757058</v>
      </c>
      <c r="D211" s="87">
        <v>14466</v>
      </c>
      <c r="E211" s="88">
        <v>388542.61748087074</v>
      </c>
      <c r="F211" s="88">
        <v>388542.61748087074</v>
      </c>
      <c r="G211" s="88">
        <v>225027.81864423279</v>
      </c>
    </row>
    <row r="212" spans="1:7" ht="17.25">
      <c r="A212" s="55" t="s">
        <v>55</v>
      </c>
      <c r="B212" s="99">
        <v>754800</v>
      </c>
      <c r="C212" s="89">
        <v>30.280658504834168</v>
      </c>
      <c r="D212" s="87">
        <v>23288</v>
      </c>
      <c r="E212" s="88">
        <v>703177.45179925906</v>
      </c>
      <c r="F212" s="88">
        <v>703177.45179925906</v>
      </c>
      <c r="G212" s="88">
        <v>406974.87798651814</v>
      </c>
    </row>
    <row r="213" spans="1:7" ht="17.25">
      <c r="A213" s="55" t="s">
        <v>285</v>
      </c>
      <c r="B213" s="99" t="s">
        <v>484</v>
      </c>
      <c r="C213" s="89">
        <v>27.474270126754007</v>
      </c>
      <c r="D213" s="87">
        <v>10816</v>
      </c>
      <c r="E213" s="88">
        <v>298480.47065705556</v>
      </c>
      <c r="F213" s="88">
        <v>0</v>
      </c>
      <c r="G213" s="88">
        <v>0</v>
      </c>
    </row>
    <row r="214" spans="1:7" ht="17.25">
      <c r="A214" s="55" t="s">
        <v>236</v>
      </c>
      <c r="B214" s="99">
        <v>147400</v>
      </c>
      <c r="C214" s="89">
        <v>27.923255284417241</v>
      </c>
      <c r="D214" s="87">
        <v>15242</v>
      </c>
      <c r="E214" s="88">
        <v>429906.43835888786</v>
      </c>
      <c r="F214" s="88">
        <v>147400</v>
      </c>
      <c r="G214" s="88">
        <v>85905.500000000015</v>
      </c>
    </row>
    <row r="215" spans="1:7" ht="17.25">
      <c r="A215" s="55" t="s">
        <v>147</v>
      </c>
      <c r="B215" s="99">
        <v>316348</v>
      </c>
      <c r="C215" s="89">
        <v>25.897542320621969</v>
      </c>
      <c r="D215" s="87">
        <v>11271</v>
      </c>
      <c r="E215" s="88">
        <v>291140.1707684322</v>
      </c>
      <c r="F215" s="88">
        <v>291140.1707684322</v>
      </c>
      <c r="G215" s="88">
        <v>178939.66381060117</v>
      </c>
    </row>
    <row r="216" spans="1:7" ht="17.25">
      <c r="A216" s="55" t="s">
        <v>197</v>
      </c>
      <c r="B216" s="99">
        <v>50000</v>
      </c>
      <c r="C216" s="89">
        <v>30.462515216660822</v>
      </c>
      <c r="D216" s="87">
        <v>11771</v>
      </c>
      <c r="E216" s="88">
        <v>356685.59067188157</v>
      </c>
      <c r="F216" s="88">
        <v>50000</v>
      </c>
      <c r="G216" s="88">
        <v>28795.000000000004</v>
      </c>
    </row>
    <row r="217" spans="1:7" ht="17.25">
      <c r="A217" s="55" t="s">
        <v>239</v>
      </c>
      <c r="B217" s="99">
        <v>844887</v>
      </c>
      <c r="C217" s="89">
        <v>28.496838221223168</v>
      </c>
      <c r="D217" s="87">
        <v>25258</v>
      </c>
      <c r="E217" s="88">
        <v>725130.54537724471</v>
      </c>
      <c r="F217" s="88">
        <v>725130.54537724471</v>
      </c>
      <c r="G217" s="88">
        <v>426338.36850967479</v>
      </c>
    </row>
    <row r="218" spans="1:7" ht="17.25">
      <c r="A218" s="55" t="s">
        <v>280</v>
      </c>
      <c r="B218" s="99">
        <v>99000</v>
      </c>
      <c r="C218" s="89">
        <v>27.675542468765716</v>
      </c>
      <c r="D218" s="87">
        <v>14834</v>
      </c>
      <c r="E218" s="88">
        <v>406083.23464419937</v>
      </c>
      <c r="F218" s="88">
        <v>99000</v>
      </c>
      <c r="G218" s="88">
        <v>59134.600000000006</v>
      </c>
    </row>
    <row r="219" spans="1:7" ht="17.25">
      <c r="A219" s="55" t="s">
        <v>69</v>
      </c>
      <c r="B219" s="99">
        <v>9766651</v>
      </c>
      <c r="C219" s="89">
        <v>39.04780608583841</v>
      </c>
      <c r="D219" s="87">
        <v>102426</v>
      </c>
      <c r="E219" s="88">
        <v>3951989.4061416197</v>
      </c>
      <c r="F219" s="88">
        <v>3951989.4061416197</v>
      </c>
      <c r="G219" s="88">
        <v>2276774.4190002945</v>
      </c>
    </row>
    <row r="220" spans="1:7" ht="17.25">
      <c r="A220" s="55" t="s">
        <v>120</v>
      </c>
      <c r="B220" s="99">
        <v>1290473</v>
      </c>
      <c r="C220" s="89">
        <v>28.313633323961025</v>
      </c>
      <c r="D220" s="87">
        <v>17514</v>
      </c>
      <c r="E220" s="88">
        <v>496621.12850227638</v>
      </c>
      <c r="F220" s="88">
        <v>496621.12850227638</v>
      </c>
      <c r="G220" s="88">
        <v>288615.4545421396</v>
      </c>
    </row>
    <row r="221" spans="1:7" ht="17.25">
      <c r="A221" s="55" t="s">
        <v>256</v>
      </c>
      <c r="B221" s="99">
        <v>376445</v>
      </c>
      <c r="C221" s="89">
        <v>29.041167601371928</v>
      </c>
      <c r="D221" s="87">
        <v>13013</v>
      </c>
      <c r="E221" s="88">
        <v>376518.73795178707</v>
      </c>
      <c r="F221" s="88">
        <v>376445</v>
      </c>
      <c r="G221" s="88">
        <v>217218.77550000002</v>
      </c>
    </row>
    <row r="222" spans="1:7" ht="17.25">
      <c r="A222" s="55" t="s">
        <v>214</v>
      </c>
      <c r="B222" s="99">
        <v>107800</v>
      </c>
      <c r="C222" s="89">
        <v>31.029833702419765</v>
      </c>
      <c r="D222" s="87">
        <v>11399</v>
      </c>
      <c r="E222" s="88">
        <v>350047.55399699736</v>
      </c>
      <c r="F222" s="88">
        <v>107800</v>
      </c>
      <c r="G222" s="88">
        <v>63439.14</v>
      </c>
    </row>
    <row r="223" spans="1:7" ht="17.25">
      <c r="A223" s="55" t="s">
        <v>218</v>
      </c>
      <c r="B223" s="99" t="s">
        <v>484</v>
      </c>
      <c r="C223" s="89">
        <v>31.256955267363622</v>
      </c>
      <c r="D223" s="87">
        <v>12839</v>
      </c>
      <c r="E223" s="88">
        <v>400870.45130393846</v>
      </c>
      <c r="F223" s="88">
        <v>0</v>
      </c>
      <c r="G223" s="88">
        <v>0</v>
      </c>
    </row>
    <row r="224" spans="1:7" ht="17.25">
      <c r="A224" s="55" t="s">
        <v>277</v>
      </c>
      <c r="B224" s="99" t="s">
        <v>484</v>
      </c>
      <c r="C224" s="89">
        <v>28.231764851003458</v>
      </c>
      <c r="D224" s="87">
        <v>21406</v>
      </c>
      <c r="E224" s="88">
        <v>606559.46782380925</v>
      </c>
      <c r="F224" s="88">
        <v>0</v>
      </c>
      <c r="G224" s="88">
        <v>0</v>
      </c>
    </row>
    <row r="225" spans="1:7" ht="17.25">
      <c r="A225" s="55" t="s">
        <v>148</v>
      </c>
      <c r="B225" s="99" t="s">
        <v>484</v>
      </c>
      <c r="C225" s="89">
        <v>27.064623135462512</v>
      </c>
      <c r="D225" s="87">
        <v>17754</v>
      </c>
      <c r="E225" s="88">
        <v>485079.24045689462</v>
      </c>
      <c r="F225" s="88">
        <v>0</v>
      </c>
      <c r="G225" s="88">
        <v>0</v>
      </c>
    </row>
    <row r="226" spans="1:7" ht="17.25">
      <c r="A226" s="55" t="s">
        <v>158</v>
      </c>
      <c r="B226" s="99">
        <v>20000</v>
      </c>
      <c r="C226" s="89">
        <v>31.242832127256477</v>
      </c>
      <c r="D226" s="87">
        <v>12297</v>
      </c>
      <c r="E226" s="88">
        <v>384880.44897567254</v>
      </c>
      <c r="F226" s="88">
        <v>20000</v>
      </c>
      <c r="G226" s="88">
        <v>11518.000000000002</v>
      </c>
    </row>
    <row r="227" spans="1:7" ht="17.25">
      <c r="A227" s="55" t="s">
        <v>207</v>
      </c>
      <c r="B227" s="99" t="s">
        <v>484</v>
      </c>
      <c r="C227" s="89">
        <v>28.235619053943996</v>
      </c>
      <c r="D227" s="87">
        <v>16275</v>
      </c>
      <c r="E227" s="88">
        <v>460579.41800793447</v>
      </c>
      <c r="F227" s="88">
        <v>0</v>
      </c>
      <c r="G227" s="88">
        <v>0</v>
      </c>
    </row>
    <row r="228" spans="1:7" ht="17.25">
      <c r="A228" s="55" t="s">
        <v>206</v>
      </c>
      <c r="B228" s="99">
        <v>617500</v>
      </c>
      <c r="C228" s="89">
        <v>32.291747055034413</v>
      </c>
      <c r="D228" s="87">
        <v>13812</v>
      </c>
      <c r="E228" s="88">
        <v>442784.43561863189</v>
      </c>
      <c r="F228" s="88">
        <v>442784.43561863189</v>
      </c>
      <c r="G228" s="88">
        <v>255607.7666076555</v>
      </c>
    </row>
    <row r="229" spans="1:7" ht="17.25">
      <c r="A229" s="55" t="s">
        <v>324</v>
      </c>
      <c r="B229" s="99">
        <v>243290</v>
      </c>
      <c r="C229" s="89">
        <v>26.005207065704088</v>
      </c>
      <c r="D229" s="87">
        <v>11411</v>
      </c>
      <c r="E229" s="88">
        <v>298331.73545775731</v>
      </c>
      <c r="F229" s="88">
        <v>243290</v>
      </c>
      <c r="G229" s="88">
        <v>142892.80700000003</v>
      </c>
    </row>
    <row r="230" spans="1:7" ht="17.25">
      <c r="A230" s="55" t="s">
        <v>118</v>
      </c>
      <c r="B230" s="99">
        <v>59000</v>
      </c>
      <c r="C230" s="89">
        <v>26.285073446786082</v>
      </c>
      <c r="D230" s="87">
        <v>7042</v>
      </c>
      <c r="E230" s="88">
        <v>186965.72742698941</v>
      </c>
      <c r="F230" s="88">
        <v>59000</v>
      </c>
      <c r="G230" s="88">
        <v>35250.400000000001</v>
      </c>
    </row>
    <row r="231" spans="1:7" ht="17.25">
      <c r="A231" s="55" t="s">
        <v>294</v>
      </c>
      <c r="B231" s="99">
        <v>6500</v>
      </c>
      <c r="C231" s="89">
        <v>31.333044513038335</v>
      </c>
      <c r="D231" s="87">
        <v>11940</v>
      </c>
      <c r="E231" s="88">
        <v>374022.55235213862</v>
      </c>
      <c r="F231" s="88">
        <v>6500</v>
      </c>
      <c r="G231" s="88">
        <v>3743.3500000000004</v>
      </c>
    </row>
    <row r="232" spans="1:7" ht="17.25">
      <c r="A232" s="55" t="s">
        <v>231</v>
      </c>
      <c r="B232" s="99" t="s">
        <v>484</v>
      </c>
      <c r="C232" s="89">
        <v>26.886054006258508</v>
      </c>
      <c r="D232" s="87">
        <v>18804</v>
      </c>
      <c r="E232" s="88">
        <v>507447.38331412309</v>
      </c>
      <c r="F232" s="88">
        <v>0</v>
      </c>
      <c r="G232" s="88">
        <v>0</v>
      </c>
    </row>
    <row r="233" spans="1:7" ht="17.25">
      <c r="A233" s="55" t="s">
        <v>57</v>
      </c>
      <c r="B233" s="99" t="s">
        <v>484</v>
      </c>
      <c r="C233" s="89">
        <v>31.59060921375368</v>
      </c>
      <c r="D233" s="87">
        <v>46649</v>
      </c>
      <c r="E233" s="88">
        <v>1460465.4545610463</v>
      </c>
      <c r="F233" s="88">
        <v>0</v>
      </c>
      <c r="G233" s="88">
        <v>0</v>
      </c>
    </row>
    <row r="234" spans="1:7" ht="17.25">
      <c r="A234" s="55" t="s">
        <v>274</v>
      </c>
      <c r="B234" s="99" t="s">
        <v>484</v>
      </c>
      <c r="C234" s="89">
        <v>35.900946859616958</v>
      </c>
      <c r="D234" s="87">
        <v>59274</v>
      </c>
      <c r="E234" s="88">
        <v>2123684.6105337813</v>
      </c>
      <c r="F234" s="88">
        <v>0</v>
      </c>
      <c r="G234" s="88">
        <v>0</v>
      </c>
    </row>
    <row r="235" spans="1:7" ht="17.25">
      <c r="A235" s="55" t="s">
        <v>110</v>
      </c>
      <c r="B235" s="99">
        <v>519462</v>
      </c>
      <c r="C235" s="89">
        <v>26.901061567051261</v>
      </c>
      <c r="D235" s="87">
        <v>14760</v>
      </c>
      <c r="E235" s="88">
        <v>394315.76044983737</v>
      </c>
      <c r="F235" s="88">
        <v>394315.76044983737</v>
      </c>
      <c r="G235" s="88">
        <v>227086.44644306137</v>
      </c>
    </row>
    <row r="236" spans="1:7" ht="17.25">
      <c r="A236" s="55" t="s">
        <v>37</v>
      </c>
      <c r="B236" s="99">
        <v>1017500</v>
      </c>
      <c r="C236" s="89">
        <v>30.781947303778747</v>
      </c>
      <c r="D236" s="87">
        <v>49214</v>
      </c>
      <c r="E236" s="88">
        <v>1510223.8986179929</v>
      </c>
      <c r="F236" s="88">
        <v>1017500</v>
      </c>
      <c r="G236" s="88">
        <v>633689.5</v>
      </c>
    </row>
    <row r="237" spans="1:7" ht="17.25">
      <c r="A237" s="55" t="s">
        <v>39</v>
      </c>
      <c r="B237" s="99">
        <v>349524</v>
      </c>
      <c r="C237" s="89">
        <v>29.686014539274122</v>
      </c>
      <c r="D237" s="87">
        <v>75137</v>
      </c>
      <c r="E237" s="88">
        <v>2195429.2052520178</v>
      </c>
      <c r="F237" s="88">
        <v>349524</v>
      </c>
      <c r="G237" s="88">
        <v>205510.66660000003</v>
      </c>
    </row>
    <row r="238" spans="1:7" ht="17.25">
      <c r="A238" s="55" t="s">
        <v>319</v>
      </c>
      <c r="B238" s="99" t="s">
        <v>484</v>
      </c>
      <c r="C238" s="89">
        <v>30.626479235007157</v>
      </c>
      <c r="D238" s="87">
        <v>9186</v>
      </c>
      <c r="E238" s="88">
        <v>281977.99431671092</v>
      </c>
      <c r="F238" s="88">
        <v>0</v>
      </c>
      <c r="G238" s="88">
        <v>0</v>
      </c>
    </row>
    <row r="239" spans="1:7" ht="17.25">
      <c r="A239" s="55" t="s">
        <v>161</v>
      </c>
      <c r="B239" s="99">
        <v>1262500</v>
      </c>
      <c r="C239" s="89">
        <v>33.220673973755986</v>
      </c>
      <c r="D239" s="87">
        <v>57282</v>
      </c>
      <c r="E239" s="88">
        <v>1897631.3387288894</v>
      </c>
      <c r="F239" s="88">
        <v>1262500</v>
      </c>
      <c r="G239" s="88">
        <v>727285.8</v>
      </c>
    </row>
    <row r="240" spans="1:7" ht="17.25">
      <c r="A240" s="55" t="s">
        <v>162</v>
      </c>
      <c r="B240" s="99">
        <v>910000</v>
      </c>
      <c r="C240" s="89">
        <v>29.705284173325612</v>
      </c>
      <c r="D240" s="87">
        <v>25108</v>
      </c>
      <c r="E240" s="88">
        <v>739602.16534746112</v>
      </c>
      <c r="F240" s="88">
        <v>739602.16534746112</v>
      </c>
      <c r="G240" s="88">
        <v>427315.63549975172</v>
      </c>
    </row>
    <row r="241" spans="1:7" ht="17.25">
      <c r="A241" s="55" t="s">
        <v>99</v>
      </c>
      <c r="B241" s="99">
        <v>2211800</v>
      </c>
      <c r="C241" s="89">
        <v>34.139758094853796</v>
      </c>
      <c r="D241" s="87">
        <v>132235</v>
      </c>
      <c r="E241" s="88">
        <v>4472205.8911515623</v>
      </c>
      <c r="F241" s="88">
        <v>2211800</v>
      </c>
      <c r="G241" s="88">
        <v>1291782.906</v>
      </c>
    </row>
    <row r="242" spans="1:7" ht="17.25">
      <c r="A242" s="55" t="s">
        <v>25</v>
      </c>
      <c r="B242" s="99">
        <v>698233</v>
      </c>
      <c r="C242" s="89">
        <v>33.1039920761066</v>
      </c>
      <c r="D242" s="87">
        <v>49262</v>
      </c>
      <c r="E242" s="88">
        <v>1583032.9010794177</v>
      </c>
      <c r="F242" s="88">
        <v>698233</v>
      </c>
      <c r="G242" s="88">
        <v>404351.63270000007</v>
      </c>
    </row>
    <row r="243" spans="1:7" ht="17.25">
      <c r="A243" s="55" t="s">
        <v>38</v>
      </c>
      <c r="B243" s="99">
        <v>710000</v>
      </c>
      <c r="C243" s="89">
        <v>31.851781360639517</v>
      </c>
      <c r="D243" s="87">
        <v>31853</v>
      </c>
      <c r="E243" s="88">
        <v>990017.06825139746</v>
      </c>
      <c r="F243" s="88">
        <v>710000</v>
      </c>
      <c r="G243" s="88">
        <v>455540.00000000006</v>
      </c>
    </row>
    <row r="244" spans="1:7" ht="17.25">
      <c r="A244" s="55" t="s">
        <v>71</v>
      </c>
      <c r="B244" s="99">
        <v>10362000</v>
      </c>
      <c r="C244" s="89">
        <v>37.130903166444433</v>
      </c>
      <c r="D244" s="87">
        <v>242140</v>
      </c>
      <c r="E244" s="88">
        <v>8822154.0687345322</v>
      </c>
      <c r="F244" s="88">
        <v>8822154.0687345322</v>
      </c>
      <c r="G244" s="88">
        <v>5741448.6728673941</v>
      </c>
    </row>
    <row r="245" spans="1:7" ht="17.25">
      <c r="A245" s="55" t="s">
        <v>157</v>
      </c>
      <c r="B245" s="99">
        <v>47020</v>
      </c>
      <c r="C245" s="89">
        <v>29.842309586110684</v>
      </c>
      <c r="D245" s="87">
        <v>9418</v>
      </c>
      <c r="E245" s="88">
        <v>281979.98327915987</v>
      </c>
      <c r="F245" s="88">
        <v>47020</v>
      </c>
      <c r="G245" s="88">
        <v>28266.298000000003</v>
      </c>
    </row>
    <row r="246" spans="1:7" ht="17.25">
      <c r="A246" s="55" t="s">
        <v>309</v>
      </c>
      <c r="B246" s="99">
        <v>402000</v>
      </c>
      <c r="C246" s="89">
        <v>30.401860102770684</v>
      </c>
      <c r="D246" s="87">
        <v>7481</v>
      </c>
      <c r="E246" s="88">
        <v>228865.20285365771</v>
      </c>
      <c r="F246" s="88">
        <v>228865.20285365771</v>
      </c>
      <c r="G246" s="88">
        <v>132165.64096719102</v>
      </c>
    </row>
    <row r="247" spans="1:7" ht="17.25">
      <c r="A247" s="55" t="s">
        <v>115</v>
      </c>
      <c r="B247" s="99" t="s">
        <v>484</v>
      </c>
      <c r="C247" s="89">
        <v>27.872479999405925</v>
      </c>
      <c r="D247" s="87">
        <v>14854</v>
      </c>
      <c r="E247" s="88">
        <v>411007.5900712398</v>
      </c>
      <c r="F247" s="88">
        <v>0</v>
      </c>
      <c r="G247" s="88">
        <v>0</v>
      </c>
    </row>
    <row r="248" spans="1:7" ht="17.25">
      <c r="A248" s="55" t="s">
        <v>279</v>
      </c>
      <c r="B248" s="99" t="s">
        <v>484</v>
      </c>
      <c r="C248" s="89">
        <v>27.297900021252563</v>
      </c>
      <c r="D248" s="87">
        <v>7630</v>
      </c>
      <c r="E248" s="88">
        <v>209101.91416279462</v>
      </c>
      <c r="F248" s="88">
        <v>0</v>
      </c>
      <c r="G248" s="88">
        <v>0</v>
      </c>
    </row>
    <row r="249" spans="1:7" ht="17.25">
      <c r="A249" s="55" t="s">
        <v>28</v>
      </c>
      <c r="B249" s="99">
        <v>808612</v>
      </c>
      <c r="C249" s="89">
        <v>28.381693021266557</v>
      </c>
      <c r="D249" s="87">
        <v>34851</v>
      </c>
      <c r="E249" s="88">
        <v>971959.4592062945</v>
      </c>
      <c r="F249" s="88">
        <v>808612</v>
      </c>
      <c r="G249" s="88">
        <v>529698.39400000009</v>
      </c>
    </row>
    <row r="250" spans="1:7" ht="17.25">
      <c r="A250" s="55" t="s">
        <v>327</v>
      </c>
      <c r="B250" s="99">
        <v>18974</v>
      </c>
      <c r="C250" s="89">
        <v>26.320362551805626</v>
      </c>
      <c r="D250" s="87">
        <v>6800</v>
      </c>
      <c r="E250" s="88">
        <v>178346.77665103492</v>
      </c>
      <c r="F250" s="88">
        <v>18974</v>
      </c>
      <c r="G250" s="88">
        <v>11759.210800000001</v>
      </c>
    </row>
    <row r="251" spans="1:7" ht="17.25">
      <c r="A251" s="55" t="s">
        <v>212</v>
      </c>
      <c r="B251" s="99">
        <v>60000</v>
      </c>
      <c r="C251" s="89">
        <v>30.355676310238994</v>
      </c>
      <c r="D251" s="87">
        <v>16163</v>
      </c>
      <c r="E251" s="88">
        <v>490608.44052608265</v>
      </c>
      <c r="F251" s="88">
        <v>60000</v>
      </c>
      <c r="G251" s="88">
        <v>34554.000000000007</v>
      </c>
    </row>
    <row r="252" spans="1:7" ht="17.25">
      <c r="A252" s="55" t="s">
        <v>180</v>
      </c>
      <c r="B252" s="99">
        <v>1290500</v>
      </c>
      <c r="C252" s="89">
        <v>29.475655810763261</v>
      </c>
      <c r="D252" s="87">
        <v>67800</v>
      </c>
      <c r="E252" s="88">
        <v>1964788.2650338574</v>
      </c>
      <c r="F252" s="88">
        <v>1290500</v>
      </c>
      <c r="G252" s="88">
        <v>748712.25000000023</v>
      </c>
    </row>
    <row r="253" spans="1:7" ht="17.25">
      <c r="A253" s="55" t="s">
        <v>45</v>
      </c>
      <c r="B253" s="99">
        <v>3000</v>
      </c>
      <c r="C253" s="89">
        <v>27.755483536042902</v>
      </c>
      <c r="D253" s="87">
        <v>11899</v>
      </c>
      <c r="E253" s="88">
        <v>332954.78049837064</v>
      </c>
      <c r="F253" s="88">
        <v>3000</v>
      </c>
      <c r="G253" s="88">
        <v>3000</v>
      </c>
    </row>
    <row r="254" spans="1:7" ht="17.25">
      <c r="A254" s="55" t="s">
        <v>52</v>
      </c>
      <c r="B254" s="99">
        <v>2427500</v>
      </c>
      <c r="C254" s="89">
        <v>29.379945651003879</v>
      </c>
      <c r="D254" s="87">
        <v>37821</v>
      </c>
      <c r="E254" s="88">
        <v>1100337.7245213974</v>
      </c>
      <c r="F254" s="88">
        <v>1100337.7245213974</v>
      </c>
      <c r="G254" s="88">
        <v>677418.21731935663</v>
      </c>
    </row>
    <row r="255" spans="1:7" ht="17.25">
      <c r="A255" s="55" t="s">
        <v>230</v>
      </c>
      <c r="B255" s="99">
        <v>625000</v>
      </c>
      <c r="C255" s="89">
        <v>27.020009232139319</v>
      </c>
      <c r="D255" s="87">
        <v>27673</v>
      </c>
      <c r="E255" s="88">
        <v>746319.67500092019</v>
      </c>
      <c r="F255" s="88">
        <v>625000</v>
      </c>
      <c r="G255" s="88">
        <v>362058.00000000006</v>
      </c>
    </row>
    <row r="256" spans="1:7" ht="17.25">
      <c r="A256" s="55" t="s">
        <v>330</v>
      </c>
      <c r="B256" s="99">
        <v>83900</v>
      </c>
      <c r="C256" s="89">
        <v>25.020988668113272</v>
      </c>
      <c r="D256" s="87">
        <v>6393</v>
      </c>
      <c r="E256" s="88">
        <v>162261.11151271456</v>
      </c>
      <c r="F256" s="88">
        <v>83900</v>
      </c>
      <c r="G256" s="88">
        <v>48614.880000000005</v>
      </c>
    </row>
    <row r="257" spans="1:7" ht="17.25">
      <c r="A257" s="55" t="s">
        <v>323</v>
      </c>
      <c r="B257" s="99">
        <v>324969</v>
      </c>
      <c r="C257" s="89">
        <v>26.477592896552277</v>
      </c>
      <c r="D257" s="87">
        <v>15557</v>
      </c>
      <c r="E257" s="88">
        <v>412467.9421424914</v>
      </c>
      <c r="F257" s="88">
        <v>324969</v>
      </c>
      <c r="G257" s="88">
        <v>187903.69690000004</v>
      </c>
    </row>
    <row r="258" spans="1:7" ht="17.25">
      <c r="A258" s="55" t="s">
        <v>299</v>
      </c>
      <c r="B258" s="99" t="s">
        <v>484</v>
      </c>
      <c r="C258" s="89">
        <v>30.502063908782883</v>
      </c>
      <c r="D258" s="87">
        <v>5504</v>
      </c>
      <c r="E258" s="88">
        <v>169286.45469374501</v>
      </c>
      <c r="F258" s="88">
        <v>0</v>
      </c>
      <c r="G258" s="88">
        <v>0</v>
      </c>
    </row>
    <row r="259" spans="1:7" ht="17.25">
      <c r="A259" s="55" t="s">
        <v>194</v>
      </c>
      <c r="B259" s="99">
        <v>327000</v>
      </c>
      <c r="C259" s="89">
        <v>29.808902859282227</v>
      </c>
      <c r="D259" s="87">
        <v>8981</v>
      </c>
      <c r="E259" s="88">
        <v>270158.08661367482</v>
      </c>
      <c r="F259" s="88">
        <v>270158.08661367482</v>
      </c>
      <c r="G259" s="88">
        <v>155584.04208081536</v>
      </c>
    </row>
    <row r="260" spans="1:7" ht="17.25">
      <c r="A260" s="55" t="s">
        <v>317</v>
      </c>
      <c r="B260" s="99" t="s">
        <v>484</v>
      </c>
      <c r="C260" s="89">
        <v>31.169196231960314</v>
      </c>
      <c r="D260" s="87">
        <v>12268</v>
      </c>
      <c r="E260" s="88">
        <v>379640.81010527664</v>
      </c>
      <c r="F260" s="88">
        <v>0</v>
      </c>
      <c r="G260" s="88">
        <v>0</v>
      </c>
    </row>
    <row r="261" spans="1:7" ht="17.25">
      <c r="A261" s="55" t="s">
        <v>137</v>
      </c>
      <c r="B261" s="99" t="s">
        <v>484</v>
      </c>
      <c r="C261" s="89">
        <v>28.800954005665982</v>
      </c>
      <c r="D261" s="87">
        <v>39904</v>
      </c>
      <c r="E261" s="88">
        <v>1141554.6129685768</v>
      </c>
      <c r="F261" s="88">
        <v>0</v>
      </c>
      <c r="G261" s="88">
        <v>0</v>
      </c>
    </row>
    <row r="262" spans="1:7" ht="17.25">
      <c r="A262" s="55" t="s">
        <v>153</v>
      </c>
      <c r="B262" s="99">
        <v>3025</v>
      </c>
      <c r="C262" s="89">
        <v>26.621257509209631</v>
      </c>
      <c r="D262" s="87">
        <v>8963</v>
      </c>
      <c r="E262" s="88">
        <v>241028.86548838401</v>
      </c>
      <c r="F262" s="88">
        <v>3025</v>
      </c>
      <c r="G262" s="88">
        <v>1975.3525</v>
      </c>
    </row>
    <row r="263" spans="1:7" ht="17.25">
      <c r="A263" s="55" t="s">
        <v>30</v>
      </c>
      <c r="B263" s="99" t="s">
        <v>484</v>
      </c>
      <c r="C263" s="89">
        <v>28.374684093947764</v>
      </c>
      <c r="D263" s="87">
        <v>46457</v>
      </c>
      <c r="E263" s="88">
        <v>1311818.395031393</v>
      </c>
      <c r="F263" s="88">
        <v>0</v>
      </c>
      <c r="G263" s="88">
        <v>0</v>
      </c>
    </row>
    <row r="264" spans="1:7" ht="17.25">
      <c r="A264" s="55" t="s">
        <v>173</v>
      </c>
      <c r="B264" s="99">
        <v>468440</v>
      </c>
      <c r="C264" s="89">
        <v>31.249867393661191</v>
      </c>
      <c r="D264" s="87">
        <v>34692</v>
      </c>
      <c r="E264" s="88">
        <v>1083151.6537316905</v>
      </c>
      <c r="F264" s="88">
        <v>468440</v>
      </c>
      <c r="G264" s="88">
        <v>271895.09600000002</v>
      </c>
    </row>
    <row r="265" spans="1:7" ht="17.25">
      <c r="A265" s="55" t="s">
        <v>175</v>
      </c>
      <c r="B265" s="99">
        <v>3306000</v>
      </c>
      <c r="C265" s="89">
        <v>30.925037082067977</v>
      </c>
      <c r="D265" s="87">
        <v>36650</v>
      </c>
      <c r="E265" s="88">
        <v>1136402.337654752</v>
      </c>
      <c r="F265" s="88">
        <v>1136402.337654752</v>
      </c>
      <c r="G265" s="88">
        <v>655328.78544121445</v>
      </c>
    </row>
    <row r="266" spans="1:7" ht="17.25">
      <c r="A266" s="55" t="s">
        <v>275</v>
      </c>
      <c r="B266" s="99">
        <v>8032751</v>
      </c>
      <c r="C266" s="89">
        <v>37.256757683620691</v>
      </c>
      <c r="D266" s="87">
        <v>158653</v>
      </c>
      <c r="E266" s="88">
        <v>5843275.3615837023</v>
      </c>
      <c r="F266" s="88">
        <v>5843275.3615837023</v>
      </c>
      <c r="G266" s="88">
        <v>3376711.1679742858</v>
      </c>
    </row>
    <row r="267" spans="1:7" ht="17.25">
      <c r="A267" s="55" t="s">
        <v>78</v>
      </c>
      <c r="B267" s="99">
        <v>4088487</v>
      </c>
      <c r="C267" s="89">
        <v>36.536030539026726</v>
      </c>
      <c r="D267" s="87">
        <v>97137</v>
      </c>
      <c r="E267" s="88">
        <v>3507276.2515938706</v>
      </c>
      <c r="F267" s="88">
        <v>3507276.2515938706</v>
      </c>
      <c r="G267" s="88">
        <v>2035611.5928729377</v>
      </c>
    </row>
    <row r="268" spans="1:7" ht="17.25">
      <c r="A268" s="55" t="s">
        <v>307</v>
      </c>
      <c r="B268" s="99">
        <v>31700</v>
      </c>
      <c r="C268" s="89">
        <v>29.688851852653283</v>
      </c>
      <c r="D268" s="87">
        <v>3683</v>
      </c>
      <c r="E268" s="88">
        <v>109700.30759555388</v>
      </c>
      <c r="F268" s="88">
        <v>31700</v>
      </c>
      <c r="G268" s="88">
        <v>18404.465000000004</v>
      </c>
    </row>
    <row r="269" spans="1:7" ht="17.25">
      <c r="A269" s="55" t="s">
        <v>179</v>
      </c>
      <c r="B269" s="99">
        <v>1128000</v>
      </c>
      <c r="C269" s="89">
        <v>30.665164655612717</v>
      </c>
      <c r="D269" s="87">
        <v>31714</v>
      </c>
      <c r="E269" s="88">
        <v>967792.59653113736</v>
      </c>
      <c r="F269" s="88">
        <v>967792.59653113736</v>
      </c>
      <c r="G269" s="88">
        <v>663964.49231332331</v>
      </c>
    </row>
    <row r="270" spans="1:7" ht="17.25">
      <c r="A270" s="55" t="s">
        <v>215</v>
      </c>
      <c r="B270" s="99">
        <v>232400</v>
      </c>
      <c r="C270" s="89">
        <v>30.699116271522218</v>
      </c>
      <c r="D270" s="87">
        <v>12216</v>
      </c>
      <c r="E270" s="88">
        <v>378151.71423261066</v>
      </c>
      <c r="F270" s="88">
        <v>232400</v>
      </c>
      <c r="G270" s="88">
        <v>134857.00000000003</v>
      </c>
    </row>
    <row r="271" spans="1:7" ht="17.25">
      <c r="A271" s="55" t="s">
        <v>241</v>
      </c>
      <c r="B271" s="99" t="s">
        <v>484</v>
      </c>
      <c r="C271" s="89">
        <v>25.381675052145294</v>
      </c>
      <c r="D271" s="87">
        <v>9143</v>
      </c>
      <c r="E271" s="88">
        <v>234349.00575645751</v>
      </c>
      <c r="F271" s="88">
        <v>0</v>
      </c>
      <c r="G271" s="88">
        <v>0</v>
      </c>
    </row>
    <row r="272" spans="1:7" ht="17.25">
      <c r="A272" s="55" t="s">
        <v>264</v>
      </c>
      <c r="B272" s="99">
        <v>201663</v>
      </c>
      <c r="C272" s="89">
        <v>27.444100106774837</v>
      </c>
      <c r="D272" s="87">
        <v>12330</v>
      </c>
      <c r="E272" s="88">
        <v>336766.552410234</v>
      </c>
      <c r="F272" s="88">
        <v>201663</v>
      </c>
      <c r="G272" s="88">
        <v>116955.38650000002</v>
      </c>
    </row>
    <row r="273" spans="1:7" ht="17.25">
      <c r="A273" s="55" t="s">
        <v>257</v>
      </c>
      <c r="B273" s="99">
        <v>227736</v>
      </c>
      <c r="C273" s="89">
        <v>30.073008834461813</v>
      </c>
      <c r="D273" s="87">
        <v>9914</v>
      </c>
      <c r="E273" s="88">
        <v>298985.85383221932</v>
      </c>
      <c r="F273" s="88">
        <v>227736</v>
      </c>
      <c r="G273" s="88">
        <v>132213.4124</v>
      </c>
    </row>
    <row r="274" spans="1:7" ht="17.25">
      <c r="A274" s="55" t="s">
        <v>331</v>
      </c>
      <c r="B274" s="99">
        <v>0</v>
      </c>
      <c r="C274" s="89">
        <v>25.300797165709483</v>
      </c>
      <c r="D274" s="87">
        <v>2782</v>
      </c>
      <c r="E274" s="88">
        <v>71019.337644146523</v>
      </c>
      <c r="F274" s="88">
        <v>0</v>
      </c>
      <c r="G274" s="88">
        <v>0</v>
      </c>
    </row>
    <row r="275" spans="1:7" ht="17.25">
      <c r="A275" s="55" t="s">
        <v>129</v>
      </c>
      <c r="B275" s="99" t="s">
        <v>484</v>
      </c>
      <c r="C275" s="89">
        <v>29.647425900040986</v>
      </c>
      <c r="D275" s="87">
        <v>16341</v>
      </c>
      <c r="E275" s="88">
        <v>483490.22157786839</v>
      </c>
      <c r="F275" s="88">
        <v>0</v>
      </c>
      <c r="G275" s="88">
        <v>0</v>
      </c>
    </row>
    <row r="276" spans="1:7" ht="17.25">
      <c r="A276" s="55" t="s">
        <v>278</v>
      </c>
      <c r="B276" s="99" t="s">
        <v>484</v>
      </c>
      <c r="C276" s="89">
        <v>27.591262869359909</v>
      </c>
      <c r="D276" s="87">
        <v>11506</v>
      </c>
      <c r="E276" s="88">
        <v>316251.05500860326</v>
      </c>
      <c r="F276" s="88">
        <v>0</v>
      </c>
      <c r="G276" s="88">
        <v>0</v>
      </c>
    </row>
    <row r="277" spans="1:7" ht="17.25">
      <c r="A277" s="55" t="s">
        <v>199</v>
      </c>
      <c r="B277" s="99">
        <v>556678</v>
      </c>
      <c r="C277" s="89">
        <v>32.172957434038516</v>
      </c>
      <c r="D277" s="87">
        <v>18092</v>
      </c>
      <c r="E277" s="88">
        <v>577922.83438763383</v>
      </c>
      <c r="F277" s="88">
        <v>556678</v>
      </c>
      <c r="G277" s="88">
        <v>327800.56020000007</v>
      </c>
    </row>
    <row r="278" spans="1:7" ht="17.25">
      <c r="A278" s="55" t="s">
        <v>262</v>
      </c>
      <c r="B278" s="99">
        <v>138920</v>
      </c>
      <c r="C278" s="89">
        <v>28.62672850396838</v>
      </c>
      <c r="D278" s="87">
        <v>7018</v>
      </c>
      <c r="E278" s="88">
        <v>201589.42212494533</v>
      </c>
      <c r="F278" s="88">
        <v>138920</v>
      </c>
      <c r="G278" s="88">
        <v>81700.428000000014</v>
      </c>
    </row>
    <row r="279" spans="1:7" ht="17.25">
      <c r="A279" s="55" t="s">
        <v>276</v>
      </c>
      <c r="B279" s="99">
        <v>232558</v>
      </c>
      <c r="C279" s="89">
        <v>27.247957085085446</v>
      </c>
      <c r="D279" s="87">
        <v>9625</v>
      </c>
      <c r="E279" s="88">
        <v>262316.08285811759</v>
      </c>
      <c r="F279" s="88">
        <v>232558</v>
      </c>
      <c r="G279" s="88">
        <v>134027.69520000002</v>
      </c>
    </row>
    <row r="280" spans="1:7" ht="17.25">
      <c r="A280" s="55" t="s">
        <v>168</v>
      </c>
      <c r="B280" s="99">
        <v>14000</v>
      </c>
      <c r="C280" s="89">
        <v>29.458984769362672</v>
      </c>
      <c r="D280" s="87">
        <v>7911</v>
      </c>
      <c r="E280" s="88">
        <v>235937.00901782565</v>
      </c>
      <c r="F280" s="88">
        <v>14000</v>
      </c>
      <c r="G280" s="88">
        <v>8486.7000000000007</v>
      </c>
    </row>
    <row r="281" spans="1:7" ht="17.25">
      <c r="A281" s="55" t="s">
        <v>133</v>
      </c>
      <c r="B281" s="99">
        <v>3678740</v>
      </c>
      <c r="C281" s="89">
        <v>28.360792596331663</v>
      </c>
      <c r="D281" s="87">
        <v>44268</v>
      </c>
      <c r="E281" s="88">
        <v>1237466.4633557394</v>
      </c>
      <c r="F281" s="88">
        <v>1237466.4633557394</v>
      </c>
      <c r="G281" s="88">
        <v>717621.50877504458</v>
      </c>
    </row>
    <row r="282" spans="1:7" ht="17.25">
      <c r="A282" s="55" t="s">
        <v>61</v>
      </c>
      <c r="B282" s="99">
        <v>71712</v>
      </c>
      <c r="C282" s="89">
        <v>28.555376628258994</v>
      </c>
      <c r="D282" s="87">
        <v>12800</v>
      </c>
      <c r="E282" s="88">
        <v>368421.46925779752</v>
      </c>
      <c r="F282" s="88">
        <v>71712</v>
      </c>
      <c r="G282" s="88">
        <v>41807.860800000002</v>
      </c>
    </row>
    <row r="283" spans="1:7" ht="17.25">
      <c r="A283" s="55" t="s">
        <v>306</v>
      </c>
      <c r="B283" s="99">
        <v>168900</v>
      </c>
      <c r="C283" s="89">
        <v>29.839016098091534</v>
      </c>
      <c r="D283" s="87">
        <v>5317</v>
      </c>
      <c r="E283" s="88">
        <v>158415.33646476796</v>
      </c>
      <c r="F283" s="88">
        <v>158415.33646476796</v>
      </c>
      <c r="G283" s="88">
        <v>96959.330673871576</v>
      </c>
    </row>
    <row r="284" spans="1:7" ht="17.25">
      <c r="A284" s="55" t="s">
        <v>89</v>
      </c>
      <c r="B284" s="99">
        <v>2533695</v>
      </c>
      <c r="C284" s="89">
        <v>37.416216613661256</v>
      </c>
      <c r="D284" s="87">
        <v>158057</v>
      </c>
      <c r="E284" s="88">
        <v>5873859.5975288395</v>
      </c>
      <c r="F284" s="88">
        <v>2533695</v>
      </c>
      <c r="G284" s="88">
        <v>1466790.8710000003</v>
      </c>
    </row>
    <row r="285" spans="1:7" ht="17.25">
      <c r="A285" s="55" t="s">
        <v>123</v>
      </c>
      <c r="B285" s="99">
        <v>358400</v>
      </c>
      <c r="C285" s="89">
        <v>27.612333710362709</v>
      </c>
      <c r="D285" s="87">
        <v>10455</v>
      </c>
      <c r="E285" s="88">
        <v>289901.89162509807</v>
      </c>
      <c r="F285" s="88">
        <v>289901.89162509807</v>
      </c>
      <c r="G285" s="88">
        <v>167709.19878121332</v>
      </c>
    </row>
    <row r="286" spans="1:7" ht="17.25">
      <c r="A286" s="55" t="s">
        <v>191</v>
      </c>
      <c r="B286" s="99">
        <v>1323610</v>
      </c>
      <c r="C286" s="89">
        <v>29.183758585839769</v>
      </c>
      <c r="D286" s="87">
        <v>55557</v>
      </c>
      <c r="E286" s="88">
        <v>1629124.9555373334</v>
      </c>
      <c r="F286" s="88">
        <v>1323610</v>
      </c>
      <c r="G286" s="88">
        <v>766779.42300000007</v>
      </c>
    </row>
    <row r="287" spans="1:7" ht="17.25">
      <c r="A287" s="55" t="s">
        <v>97</v>
      </c>
      <c r="B287" s="99">
        <v>2627474</v>
      </c>
      <c r="C287" s="89">
        <v>35.935908813005049</v>
      </c>
      <c r="D287" s="87">
        <v>64714</v>
      </c>
      <c r="E287" s="88">
        <v>2311541.3984877369</v>
      </c>
      <c r="F287" s="88">
        <v>2311541.3984877369</v>
      </c>
      <c r="G287" s="88">
        <v>1335693.9560490556</v>
      </c>
    </row>
    <row r="288" spans="1:7" ht="17.25">
      <c r="A288" s="55" t="s">
        <v>29</v>
      </c>
      <c r="B288" s="99">
        <v>894950</v>
      </c>
      <c r="C288" s="89">
        <v>28.383998656111221</v>
      </c>
      <c r="D288" s="87">
        <v>49138</v>
      </c>
      <c r="E288" s="88">
        <v>1369073.7911788686</v>
      </c>
      <c r="F288" s="88">
        <v>894950</v>
      </c>
      <c r="G288" s="88">
        <v>522293.33000000007</v>
      </c>
    </row>
    <row r="289" spans="1:7" ht="17.25">
      <c r="A289" s="55" t="s">
        <v>154</v>
      </c>
      <c r="B289" s="99">
        <v>1361800</v>
      </c>
      <c r="C289" s="89">
        <v>29.3621608175966</v>
      </c>
      <c r="D289" s="87">
        <v>22344</v>
      </c>
      <c r="E289" s="88">
        <v>656655.36452473036</v>
      </c>
      <c r="F289" s="88">
        <v>656655.36452473036</v>
      </c>
      <c r="G289" s="88">
        <v>379599.3215517372</v>
      </c>
    </row>
    <row r="290" spans="1:7" ht="17.25">
      <c r="A290" s="55" t="s">
        <v>122</v>
      </c>
      <c r="B290" s="99">
        <v>102800</v>
      </c>
      <c r="C290" s="89">
        <v>32.129715305826316</v>
      </c>
      <c r="D290" s="87">
        <v>14577</v>
      </c>
      <c r="E290" s="88">
        <v>480050.07638435101</v>
      </c>
      <c r="F290" s="88">
        <v>102800</v>
      </c>
      <c r="G290" s="88">
        <v>62171.220000000008</v>
      </c>
    </row>
    <row r="291" spans="1:7" ht="17.25">
      <c r="A291" s="55" t="s">
        <v>250</v>
      </c>
      <c r="B291" s="99">
        <v>27000</v>
      </c>
      <c r="C291" s="89">
        <v>24.402730575282309</v>
      </c>
      <c r="D291" s="87">
        <v>3160</v>
      </c>
      <c r="E291" s="88">
        <v>79357.679830818073</v>
      </c>
      <c r="F291" s="88">
        <v>27000</v>
      </c>
      <c r="G291" s="88">
        <v>16906.420000000002</v>
      </c>
    </row>
    <row r="292" spans="1:7" ht="17.25">
      <c r="A292" s="55" t="s">
        <v>333</v>
      </c>
      <c r="B292" s="99" t="s">
        <v>484</v>
      </c>
      <c r="C292" s="89">
        <v>26.044464760142592</v>
      </c>
      <c r="D292" s="87">
        <v>4119</v>
      </c>
      <c r="E292" s="88">
        <v>109673.24110496046</v>
      </c>
      <c r="F292" s="88">
        <v>0</v>
      </c>
      <c r="G292" s="88">
        <v>0</v>
      </c>
    </row>
    <row r="294" spans="1:7">
      <c r="B294" s="46"/>
      <c r="C294" s="46"/>
      <c r="D294" s="78"/>
      <c r="E294" s="46"/>
      <c r="F294" s="46"/>
      <c r="G294" s="46"/>
    </row>
  </sheetData>
  <autoFilter ref="A2:G2" xr:uid="{D21EFC98-E03C-4961-8E5B-767E2958A9A6}">
    <sortState xmlns:xlrd2="http://schemas.microsoft.com/office/spreadsheetml/2017/richdata2" ref="A3:G292">
      <sortCondition ref="A2"/>
    </sortState>
  </autoFilter>
  <mergeCells count="1">
    <mergeCell ref="D1:F1"/>
  </mergeCells>
  <pageMargins left="0.7" right="0.7" top="0.75" bottom="0.75" header="0.3" footer="0.3"/>
  <pageSetup paperSize="9" scale="28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8590-E337-4D45-8B81-B2F8D5AC8C2A}">
  <sheetPr codeName="Sheet10"/>
  <dimension ref="A10:EV301"/>
  <sheetViews>
    <sheetView topLeftCell="BY1" zoomScale="70" zoomScaleNormal="70" workbookViewId="0">
      <selection activeCell="BY74" sqref="BY74:BY87"/>
    </sheetView>
  </sheetViews>
  <sheetFormatPr defaultRowHeight="15"/>
  <cols>
    <col min="2" max="2" width="11.42578125" bestFit="1" customWidth="1"/>
    <col min="3" max="3" width="9.42578125" bestFit="1" customWidth="1"/>
    <col min="4" max="4" width="20.5703125" bestFit="1" customWidth="1"/>
    <col min="5" max="5" width="19" bestFit="1" customWidth="1"/>
    <col min="6" max="6" width="10.42578125" bestFit="1" customWidth="1"/>
    <col min="7" max="7" width="10.5703125" bestFit="1" customWidth="1"/>
    <col min="10" max="10" width="11.42578125" bestFit="1" customWidth="1"/>
    <col min="11" max="11" width="9.42578125" bestFit="1" customWidth="1"/>
    <col min="12" max="12" width="20.5703125" bestFit="1" customWidth="1"/>
    <col min="13" max="13" width="19" bestFit="1" customWidth="1"/>
    <col min="14" max="14" width="10.42578125" bestFit="1" customWidth="1"/>
    <col min="15" max="15" width="10.5703125" bestFit="1" customWidth="1"/>
    <col min="46" max="52" width="13.7109375" customWidth="1"/>
    <col min="60" max="60" width="38.5703125" bestFit="1" customWidth="1"/>
    <col min="61" max="61" width="33.5703125" bestFit="1" customWidth="1"/>
    <col min="68" max="68" width="8.5703125" customWidth="1"/>
    <col min="70" max="70" width="20.5703125" customWidth="1"/>
    <col min="71" max="71" width="69" customWidth="1"/>
    <col min="72" max="72" width="23.5703125" customWidth="1"/>
    <col min="73" max="73" width="28" customWidth="1"/>
    <col min="74" max="74" width="14.28515625" customWidth="1"/>
    <col min="83" max="83" width="21.7109375" customWidth="1"/>
    <col min="84" max="84" width="30.5703125" customWidth="1"/>
    <col min="85" max="85" width="10.42578125" bestFit="1" customWidth="1"/>
    <col min="86" max="86" width="19.7109375" bestFit="1" customWidth="1"/>
    <col min="87" max="87" width="19.5703125" bestFit="1" customWidth="1"/>
    <col min="88" max="88" width="16.28515625" bestFit="1" customWidth="1"/>
    <col min="89" max="89" width="22.42578125" bestFit="1" customWidth="1"/>
    <col min="90" max="90" width="23.5703125" bestFit="1" customWidth="1"/>
    <col min="102" max="102" width="63.5703125" customWidth="1"/>
    <col min="103" max="103" width="19" customWidth="1"/>
    <col min="110" max="110" width="14.5703125" bestFit="1" customWidth="1"/>
    <col min="111" max="111" width="25.42578125" bestFit="1" customWidth="1"/>
    <col min="112" max="112" width="58.7109375" customWidth="1"/>
    <col min="113" max="113" width="12" bestFit="1" customWidth="1"/>
    <col min="114" max="114" width="12.7109375" bestFit="1" customWidth="1"/>
  </cols>
  <sheetData>
    <row r="10" spans="1:52">
      <c r="A10" s="14"/>
      <c r="B10" s="14"/>
      <c r="C10" s="103" t="s">
        <v>383</v>
      </c>
      <c r="D10" s="103"/>
      <c r="E10" s="103"/>
      <c r="F10" s="103"/>
      <c r="G10" s="103"/>
      <c r="I10" s="14"/>
      <c r="J10" s="14"/>
      <c r="K10" s="103" t="s">
        <v>384</v>
      </c>
      <c r="L10" s="103"/>
      <c r="M10" s="103"/>
      <c r="N10" s="103"/>
      <c r="O10" s="103"/>
      <c r="AT10" s="14"/>
      <c r="AU10" s="14"/>
      <c r="AV10" s="103" t="s">
        <v>385</v>
      </c>
      <c r="AW10" s="103"/>
      <c r="AX10" s="103"/>
      <c r="AY10" s="103"/>
      <c r="AZ10" s="103"/>
    </row>
    <row r="11" spans="1:52">
      <c r="A11" s="14" t="s">
        <v>0</v>
      </c>
      <c r="B11" s="14" t="s">
        <v>386</v>
      </c>
      <c r="C11" s="14" t="s">
        <v>387</v>
      </c>
      <c r="D11" s="14" t="s">
        <v>388</v>
      </c>
      <c r="E11" s="14" t="s">
        <v>389</v>
      </c>
      <c r="F11" s="14" t="s">
        <v>390</v>
      </c>
      <c r="G11" s="14" t="s">
        <v>391</v>
      </c>
      <c r="I11" s="14" t="s">
        <v>0</v>
      </c>
      <c r="J11" s="14" t="s">
        <v>386</v>
      </c>
      <c r="K11" s="14" t="s">
        <v>387</v>
      </c>
      <c r="L11" s="14" t="s">
        <v>388</v>
      </c>
      <c r="M11" s="14" t="s">
        <v>389</v>
      </c>
      <c r="N11" s="14" t="s">
        <v>390</v>
      </c>
      <c r="O11" s="14" t="s">
        <v>391</v>
      </c>
      <c r="AT11" s="14" t="s">
        <v>0</v>
      </c>
      <c r="AU11" s="14" t="s">
        <v>386</v>
      </c>
      <c r="AV11" s="14" t="s">
        <v>387</v>
      </c>
      <c r="AW11" s="14" t="s">
        <v>388</v>
      </c>
      <c r="AX11" s="14" t="s">
        <v>389</v>
      </c>
      <c r="AY11" s="14" t="s">
        <v>390</v>
      </c>
      <c r="AZ11" s="14" t="s">
        <v>391</v>
      </c>
    </row>
    <row r="12" spans="1:52">
      <c r="A12" s="27" t="s">
        <v>272</v>
      </c>
      <c r="B12">
        <v>1440</v>
      </c>
      <c r="C12" s="28">
        <v>1000000</v>
      </c>
      <c r="D12" s="28">
        <v>100000</v>
      </c>
      <c r="E12" s="28">
        <v>50000</v>
      </c>
      <c r="F12" s="28">
        <v>50000</v>
      </c>
      <c r="G12" s="28">
        <v>200000</v>
      </c>
      <c r="I12" s="27" t="s">
        <v>272</v>
      </c>
      <c r="J12">
        <v>1440</v>
      </c>
      <c r="K12" s="29" t="s">
        <v>392</v>
      </c>
      <c r="L12" s="29" t="s">
        <v>392</v>
      </c>
      <c r="M12" s="29" t="s">
        <v>392</v>
      </c>
      <c r="N12" s="29" t="s">
        <v>392</v>
      </c>
      <c r="O12" s="29" t="s">
        <v>392</v>
      </c>
      <c r="AT12" s="27" t="s">
        <v>272</v>
      </c>
      <c r="AU12">
        <v>1440</v>
      </c>
      <c r="AV12" s="30">
        <v>1000000</v>
      </c>
      <c r="AW12" s="30">
        <v>100000</v>
      </c>
      <c r="AX12" s="30">
        <v>50000</v>
      </c>
      <c r="AY12" s="30">
        <v>50000</v>
      </c>
      <c r="AZ12" s="30">
        <v>200000</v>
      </c>
    </row>
    <row r="13" spans="1:52">
      <c r="A13" s="27" t="s">
        <v>68</v>
      </c>
      <c r="B13">
        <v>1489</v>
      </c>
      <c r="C13" s="28">
        <v>1000000</v>
      </c>
      <c r="D13" s="28">
        <v>100000</v>
      </c>
      <c r="E13" s="28">
        <v>50000</v>
      </c>
      <c r="F13" s="28">
        <v>50000</v>
      </c>
      <c r="G13" s="28">
        <v>200000</v>
      </c>
      <c r="I13" s="27" t="s">
        <v>68</v>
      </c>
      <c r="J13">
        <v>1489</v>
      </c>
      <c r="K13" s="29" t="s">
        <v>392</v>
      </c>
      <c r="L13" s="29" t="s">
        <v>392</v>
      </c>
      <c r="M13" s="29" t="s">
        <v>392</v>
      </c>
      <c r="N13" s="29" t="s">
        <v>392</v>
      </c>
      <c r="O13" s="29" t="s">
        <v>392</v>
      </c>
      <c r="AT13" s="27" t="s">
        <v>68</v>
      </c>
      <c r="AU13">
        <v>1489</v>
      </c>
      <c r="AV13" s="30">
        <v>1000000</v>
      </c>
      <c r="AW13" s="30">
        <v>100000</v>
      </c>
      <c r="AX13" s="30">
        <v>50000</v>
      </c>
      <c r="AY13" s="30">
        <v>50000</v>
      </c>
      <c r="AZ13" s="30">
        <v>200000</v>
      </c>
    </row>
    <row r="14" spans="1:52">
      <c r="A14" s="27" t="s">
        <v>117</v>
      </c>
      <c r="B14">
        <v>764</v>
      </c>
      <c r="C14" s="28">
        <v>1000000</v>
      </c>
      <c r="D14" s="28">
        <v>100000</v>
      </c>
      <c r="E14" s="28">
        <v>50000</v>
      </c>
      <c r="F14" s="28">
        <v>50000</v>
      </c>
      <c r="G14" s="28">
        <v>200000</v>
      </c>
      <c r="I14" s="27" t="s">
        <v>117</v>
      </c>
      <c r="J14">
        <v>764</v>
      </c>
      <c r="K14" s="29" t="s">
        <v>392</v>
      </c>
      <c r="L14" s="29" t="s">
        <v>392</v>
      </c>
      <c r="M14" s="29" t="s">
        <v>392</v>
      </c>
      <c r="N14" s="29" t="s">
        <v>392</v>
      </c>
      <c r="O14" s="29" t="s">
        <v>392</v>
      </c>
      <c r="AT14" s="27" t="s">
        <v>117</v>
      </c>
      <c r="AU14">
        <v>764</v>
      </c>
      <c r="AV14" s="30">
        <v>1000000</v>
      </c>
      <c r="AW14" s="30">
        <v>100000</v>
      </c>
      <c r="AX14" s="30">
        <v>50000</v>
      </c>
      <c r="AY14" s="30">
        <v>50000</v>
      </c>
      <c r="AZ14" s="30">
        <v>200000</v>
      </c>
    </row>
    <row r="15" spans="1:52">
      <c r="A15" s="27" t="s">
        <v>113</v>
      </c>
      <c r="B15">
        <v>604</v>
      </c>
      <c r="C15" s="28">
        <v>1000000</v>
      </c>
      <c r="D15" s="28">
        <v>100000</v>
      </c>
      <c r="E15" s="28">
        <v>50000</v>
      </c>
      <c r="F15" s="28">
        <v>50000</v>
      </c>
      <c r="G15" s="28">
        <v>200000</v>
      </c>
      <c r="I15" s="27" t="s">
        <v>113</v>
      </c>
      <c r="J15">
        <v>604</v>
      </c>
      <c r="K15" s="29" t="s">
        <v>392</v>
      </c>
      <c r="L15" s="29" t="s">
        <v>392</v>
      </c>
      <c r="M15" s="29" t="s">
        <v>392</v>
      </c>
      <c r="N15" s="29" t="s">
        <v>392</v>
      </c>
      <c r="O15" s="29" t="s">
        <v>392</v>
      </c>
      <c r="AT15" s="27" t="s">
        <v>113</v>
      </c>
      <c r="AU15">
        <v>604</v>
      </c>
      <c r="AV15" s="30">
        <v>1000000</v>
      </c>
      <c r="AW15" s="30">
        <v>100000</v>
      </c>
      <c r="AX15" s="30">
        <v>50000</v>
      </c>
      <c r="AY15" s="30">
        <v>50000</v>
      </c>
      <c r="AZ15" s="30">
        <v>200000</v>
      </c>
    </row>
    <row r="16" spans="1:52">
      <c r="A16" s="27" t="s">
        <v>223</v>
      </c>
      <c r="B16">
        <v>1984</v>
      </c>
      <c r="C16" s="28">
        <v>1000000</v>
      </c>
      <c r="D16" s="28">
        <v>100000</v>
      </c>
      <c r="E16" s="28">
        <v>50000</v>
      </c>
      <c r="F16" s="28">
        <v>50000</v>
      </c>
      <c r="G16" s="28">
        <v>200000</v>
      </c>
      <c r="I16" s="27" t="s">
        <v>223</v>
      </c>
      <c r="J16">
        <v>1984</v>
      </c>
      <c r="K16" s="29" t="s">
        <v>392</v>
      </c>
      <c r="L16" s="29" t="s">
        <v>392</v>
      </c>
      <c r="M16" s="29" t="s">
        <v>392</v>
      </c>
      <c r="N16" s="29" t="s">
        <v>392</v>
      </c>
      <c r="O16" s="29" t="s">
        <v>392</v>
      </c>
      <c r="AT16" s="27" t="s">
        <v>223</v>
      </c>
      <c r="AU16">
        <v>1984</v>
      </c>
      <c r="AV16" s="30">
        <v>1000000</v>
      </c>
      <c r="AW16" s="30">
        <v>100000</v>
      </c>
      <c r="AX16" s="30">
        <v>50000</v>
      </c>
      <c r="AY16" s="30">
        <v>50000</v>
      </c>
      <c r="AZ16" s="30">
        <v>200000</v>
      </c>
    </row>
    <row r="17" spans="1:115">
      <c r="A17" s="27" t="s">
        <v>340</v>
      </c>
      <c r="B17">
        <v>2506</v>
      </c>
      <c r="C17" s="28">
        <v>1000000</v>
      </c>
      <c r="D17" s="28">
        <v>100000</v>
      </c>
      <c r="E17" s="28">
        <v>50000</v>
      </c>
      <c r="F17" s="28">
        <v>50000</v>
      </c>
      <c r="G17" s="28">
        <v>200000</v>
      </c>
      <c r="I17" s="27" t="s">
        <v>340</v>
      </c>
      <c r="J17">
        <v>2506</v>
      </c>
      <c r="K17" s="29" t="s">
        <v>392</v>
      </c>
      <c r="L17" s="29" t="s">
        <v>392</v>
      </c>
      <c r="M17" s="29" t="s">
        <v>392</v>
      </c>
      <c r="N17" s="29" t="s">
        <v>392</v>
      </c>
      <c r="O17" s="29" t="s">
        <v>392</v>
      </c>
      <c r="AT17" s="27" t="s">
        <v>340</v>
      </c>
      <c r="AU17">
        <v>2506</v>
      </c>
      <c r="AV17" s="30">
        <v>1000000</v>
      </c>
      <c r="AW17" s="30">
        <v>100000</v>
      </c>
      <c r="AX17" s="30">
        <v>50000</v>
      </c>
      <c r="AY17" s="30">
        <v>50000</v>
      </c>
      <c r="AZ17" s="30">
        <v>200000</v>
      </c>
    </row>
    <row r="18" spans="1:115">
      <c r="A18" s="27" t="s">
        <v>249</v>
      </c>
      <c r="B18">
        <v>2505</v>
      </c>
      <c r="C18" s="28">
        <v>1000000</v>
      </c>
      <c r="D18" s="28">
        <v>100000</v>
      </c>
      <c r="E18" s="28">
        <v>50000</v>
      </c>
      <c r="F18" s="28">
        <v>50000</v>
      </c>
      <c r="G18" s="28">
        <v>200000</v>
      </c>
      <c r="I18" s="27" t="s">
        <v>249</v>
      </c>
      <c r="J18">
        <v>2505</v>
      </c>
      <c r="K18" s="29" t="s">
        <v>392</v>
      </c>
      <c r="L18" s="29" t="s">
        <v>392</v>
      </c>
      <c r="M18" s="29" t="s">
        <v>392</v>
      </c>
      <c r="N18" s="29" t="s">
        <v>392</v>
      </c>
      <c r="O18" s="29" t="s">
        <v>392</v>
      </c>
      <c r="AT18" s="27" t="s">
        <v>249</v>
      </c>
      <c r="AU18">
        <v>2505</v>
      </c>
      <c r="AV18" s="30">
        <v>1000000</v>
      </c>
      <c r="AW18" s="30">
        <v>100000</v>
      </c>
      <c r="AX18" s="30">
        <v>50000</v>
      </c>
      <c r="AY18" s="30">
        <v>50000</v>
      </c>
      <c r="AZ18" s="30">
        <v>200000</v>
      </c>
      <c r="BH18" s="14" t="s">
        <v>393</v>
      </c>
      <c r="BI18" s="14" t="s">
        <v>394</v>
      </c>
    </row>
    <row r="19" spans="1:115">
      <c r="A19" s="27" t="s">
        <v>235</v>
      </c>
      <c r="B19">
        <v>1784</v>
      </c>
      <c r="C19" s="28">
        <v>1000000</v>
      </c>
      <c r="D19" s="28">
        <v>100000</v>
      </c>
      <c r="E19" s="28">
        <v>50000</v>
      </c>
      <c r="F19" s="28">
        <v>50000</v>
      </c>
      <c r="G19" s="28">
        <v>200000</v>
      </c>
      <c r="I19" s="27" t="s">
        <v>235</v>
      </c>
      <c r="J19">
        <v>1784</v>
      </c>
      <c r="K19" s="29" t="s">
        <v>392</v>
      </c>
      <c r="L19" s="29" t="s">
        <v>392</v>
      </c>
      <c r="M19" s="29" t="s">
        <v>392</v>
      </c>
      <c r="N19" s="29" t="s">
        <v>392</v>
      </c>
      <c r="O19" s="29" t="s">
        <v>392</v>
      </c>
      <c r="AT19" s="27" t="s">
        <v>235</v>
      </c>
      <c r="AU19">
        <v>1784</v>
      </c>
      <c r="AV19" s="30">
        <v>1000000</v>
      </c>
      <c r="AW19" s="30">
        <v>100000</v>
      </c>
      <c r="AX19" s="30">
        <v>50000</v>
      </c>
      <c r="AY19" s="30">
        <v>50000</v>
      </c>
      <c r="AZ19" s="30">
        <v>200000</v>
      </c>
      <c r="BG19" s="14" t="s">
        <v>395</v>
      </c>
      <c r="BR19" s="14" t="s">
        <v>396</v>
      </c>
      <c r="BS19" s="14" t="s">
        <v>397</v>
      </c>
      <c r="BT19" s="14" t="s">
        <v>398</v>
      </c>
      <c r="BU19" s="14" t="s">
        <v>399</v>
      </c>
      <c r="BV19" s="14" t="s">
        <v>400</v>
      </c>
      <c r="BW19" s="14" t="s">
        <v>401</v>
      </c>
      <c r="BX19" s="14"/>
      <c r="BY19" s="14"/>
      <c r="BZ19" s="14"/>
      <c r="CA19" s="14"/>
      <c r="CB19" s="14"/>
      <c r="CE19" s="31" t="s">
        <v>396</v>
      </c>
      <c r="CF19" s="14" t="s">
        <v>397</v>
      </c>
      <c r="CG19" s="14" t="s">
        <v>402</v>
      </c>
      <c r="CH19" s="14" t="s">
        <v>403</v>
      </c>
      <c r="CI19" s="14" t="s">
        <v>404</v>
      </c>
      <c r="CJ19" s="14" t="s">
        <v>405</v>
      </c>
      <c r="CK19" s="14" t="s">
        <v>406</v>
      </c>
      <c r="CL19" s="14" t="s">
        <v>407</v>
      </c>
      <c r="CW19" s="31" t="s">
        <v>408</v>
      </c>
      <c r="CZ19" s="14" t="s">
        <v>401</v>
      </c>
      <c r="DF19" s="14" t="s">
        <v>409</v>
      </c>
      <c r="DG19" s="14" t="s">
        <v>410</v>
      </c>
      <c r="DI19" s="32" t="s">
        <v>411</v>
      </c>
      <c r="DK19" s="33"/>
    </row>
    <row r="20" spans="1:115" ht="24">
      <c r="A20" s="27" t="s">
        <v>297</v>
      </c>
      <c r="B20">
        <v>1882</v>
      </c>
      <c r="C20" s="28">
        <v>1000000</v>
      </c>
      <c r="D20" s="28">
        <v>100000</v>
      </c>
      <c r="E20" s="28">
        <v>50000</v>
      </c>
      <c r="F20" s="28">
        <v>50000</v>
      </c>
      <c r="G20" s="28">
        <v>200000</v>
      </c>
      <c r="I20" s="27" t="s">
        <v>297</v>
      </c>
      <c r="J20">
        <v>1882</v>
      </c>
      <c r="K20" s="29" t="s">
        <v>392</v>
      </c>
      <c r="L20" s="29" t="s">
        <v>392</v>
      </c>
      <c r="M20" s="29" t="s">
        <v>392</v>
      </c>
      <c r="N20" s="29" t="s">
        <v>392</v>
      </c>
      <c r="O20" s="29" t="s">
        <v>392</v>
      </c>
      <c r="AT20" s="27" t="s">
        <v>297</v>
      </c>
      <c r="AU20">
        <v>1882</v>
      </c>
      <c r="AV20" s="30">
        <v>1000000</v>
      </c>
      <c r="AW20" s="30">
        <v>100000</v>
      </c>
      <c r="AX20" s="30">
        <v>50000</v>
      </c>
      <c r="AY20" s="30">
        <v>50000</v>
      </c>
      <c r="AZ20" s="30">
        <v>200000</v>
      </c>
      <c r="BG20" t="s">
        <v>412</v>
      </c>
      <c r="BH20" s="14" t="s">
        <v>387</v>
      </c>
      <c r="BR20">
        <v>1</v>
      </c>
      <c r="BS20" s="34" t="s">
        <v>413</v>
      </c>
      <c r="BT20" s="35">
        <v>0.1</v>
      </c>
      <c r="BU20" s="35">
        <v>0.05</v>
      </c>
      <c r="BV20" s="36">
        <f>AVERAGE(BT20:BU20)</f>
        <v>7.5000000000000011E-2</v>
      </c>
      <c r="BW20" t="s">
        <v>414</v>
      </c>
      <c r="CE20">
        <v>1</v>
      </c>
      <c r="CF20" s="34" t="s">
        <v>413</v>
      </c>
      <c r="CG20" s="20">
        <f>BT20</f>
        <v>0.1</v>
      </c>
      <c r="CH20" s="20">
        <f>CG20/SUM($CG$20:$CG$28)</f>
        <v>0.20000000000000004</v>
      </c>
      <c r="CI20" s="37">
        <f t="shared" ref="CI20:CI28" si="0">$BS$46*CH20</f>
        <v>47850000</v>
      </c>
      <c r="CJ20" s="20">
        <f>BV20</f>
        <v>7.5000000000000011E-2</v>
      </c>
      <c r="CK20" s="20">
        <f>CJ20/SUM($CJ$20:$CJ$28)</f>
        <v>0.15789473684210528</v>
      </c>
      <c r="CL20" s="37">
        <f t="shared" ref="CL20:CL28" si="1">$BS$46*CK20</f>
        <v>37776315.789473683</v>
      </c>
      <c r="CW20">
        <v>1</v>
      </c>
      <c r="CX20" t="s">
        <v>413</v>
      </c>
      <c r="CY20" s="28">
        <v>100000000</v>
      </c>
      <c r="CZ20" t="s">
        <v>415</v>
      </c>
      <c r="DF20" s="14" t="s">
        <v>396</v>
      </c>
      <c r="DG20" s="14" t="s">
        <v>416</v>
      </c>
      <c r="DH20" s="14" t="s">
        <v>397</v>
      </c>
      <c r="DI20" s="14" t="s">
        <v>402</v>
      </c>
      <c r="DJ20" s="14" t="s">
        <v>417</v>
      </c>
      <c r="DK20" s="14" t="s">
        <v>401</v>
      </c>
    </row>
    <row r="21" spans="1:115">
      <c r="A21" s="27" t="s">
        <v>187</v>
      </c>
      <c r="B21">
        <v>2084</v>
      </c>
      <c r="C21" s="28">
        <v>1000000</v>
      </c>
      <c r="D21" s="28">
        <v>100000</v>
      </c>
      <c r="E21" s="28">
        <v>50000</v>
      </c>
      <c r="F21" s="28">
        <v>50000</v>
      </c>
      <c r="G21" s="28">
        <v>200000</v>
      </c>
      <c r="I21" s="27" t="s">
        <v>187</v>
      </c>
      <c r="J21">
        <v>2084</v>
      </c>
      <c r="K21" s="29" t="s">
        <v>392</v>
      </c>
      <c r="L21" s="29" t="s">
        <v>392</v>
      </c>
      <c r="M21" s="29" t="s">
        <v>392</v>
      </c>
      <c r="N21" s="29" t="s">
        <v>392</v>
      </c>
      <c r="O21" s="29" t="s">
        <v>392</v>
      </c>
      <c r="AT21" s="27" t="s">
        <v>187</v>
      </c>
      <c r="AU21">
        <v>2084</v>
      </c>
      <c r="AV21" s="30">
        <v>1000000</v>
      </c>
      <c r="AW21" s="30">
        <v>100000</v>
      </c>
      <c r="AX21" s="30">
        <v>50000</v>
      </c>
      <c r="AY21" s="30">
        <v>50000</v>
      </c>
      <c r="AZ21" s="30">
        <v>200000</v>
      </c>
      <c r="BH21" s="30">
        <f>SUM($AV$12:$AV$301)</f>
        <v>290000000</v>
      </c>
      <c r="BI21" s="38" t="s">
        <v>418</v>
      </c>
      <c r="BR21">
        <v>2</v>
      </c>
      <c r="BS21" s="34" t="s">
        <v>419</v>
      </c>
      <c r="BT21" s="35">
        <v>0.05</v>
      </c>
      <c r="BU21" s="35">
        <v>0.06</v>
      </c>
      <c r="BV21" s="36">
        <f t="shared" ref="BV21:BV33" si="2">AVERAGE(BT21:BU21)</f>
        <v>5.5E-2</v>
      </c>
      <c r="BW21" t="s">
        <v>414</v>
      </c>
      <c r="CE21">
        <v>2</v>
      </c>
      <c r="CF21" s="34" t="s">
        <v>419</v>
      </c>
      <c r="CG21" s="20">
        <f t="shared" ref="CG21:CG25" si="3">BT21</f>
        <v>0.05</v>
      </c>
      <c r="CH21" s="20">
        <f t="shared" ref="CH21:CH28" si="4">CG21/SUM($CG$20:$CG$28)</f>
        <v>0.10000000000000002</v>
      </c>
      <c r="CI21" s="37">
        <f t="shared" si="0"/>
        <v>23925000</v>
      </c>
      <c r="CJ21" s="20">
        <f t="shared" ref="CJ21:CJ25" si="5">BV21</f>
        <v>5.5E-2</v>
      </c>
      <c r="CK21" s="20">
        <f t="shared" ref="CK21:CK28" si="6">CJ21/SUM($CJ$20:$CJ$28)</f>
        <v>0.11578947368421053</v>
      </c>
      <c r="CL21" s="37">
        <f t="shared" si="1"/>
        <v>27702631.578947365</v>
      </c>
      <c r="CW21">
        <v>2</v>
      </c>
      <c r="CX21" t="s">
        <v>420</v>
      </c>
      <c r="CY21" s="28">
        <v>300000000</v>
      </c>
      <c r="CZ21" t="s">
        <v>415</v>
      </c>
      <c r="DF21">
        <v>1</v>
      </c>
      <c r="DG21">
        <v>1</v>
      </c>
      <c r="DH21" t="s">
        <v>413</v>
      </c>
      <c r="DI21" s="39">
        <f>CI20/$CY$20</f>
        <v>0.47849999999999998</v>
      </c>
      <c r="DJ21" s="39">
        <f>CL20/$CY$20</f>
        <v>0.3777631578947368</v>
      </c>
      <c r="DK21" t="s">
        <v>421</v>
      </c>
    </row>
    <row r="22" spans="1:115" ht="24">
      <c r="A22" s="27" t="s">
        <v>232</v>
      </c>
      <c r="B22">
        <v>1460</v>
      </c>
      <c r="C22" s="28">
        <v>1000000</v>
      </c>
      <c r="D22" s="28">
        <v>100000</v>
      </c>
      <c r="E22" s="28">
        <v>50000</v>
      </c>
      <c r="F22" s="28">
        <v>50000</v>
      </c>
      <c r="G22" s="28">
        <v>200000</v>
      </c>
      <c r="I22" s="27" t="s">
        <v>232</v>
      </c>
      <c r="J22">
        <v>1460</v>
      </c>
      <c r="K22" s="29" t="s">
        <v>392</v>
      </c>
      <c r="L22" s="29" t="s">
        <v>392</v>
      </c>
      <c r="M22" s="29" t="s">
        <v>392</v>
      </c>
      <c r="N22" s="29" t="s">
        <v>392</v>
      </c>
      <c r="O22" s="29" t="s">
        <v>392</v>
      </c>
      <c r="AT22" s="27" t="s">
        <v>232</v>
      </c>
      <c r="AU22">
        <v>1460</v>
      </c>
      <c r="AV22" s="30">
        <v>1000000</v>
      </c>
      <c r="AW22" s="30">
        <v>100000</v>
      </c>
      <c r="AX22" s="30">
        <v>50000</v>
      </c>
      <c r="AY22" s="30">
        <v>50000</v>
      </c>
      <c r="AZ22" s="30">
        <v>200000</v>
      </c>
      <c r="BG22" t="s">
        <v>422</v>
      </c>
      <c r="BH22" s="14" t="s">
        <v>388</v>
      </c>
      <c r="BI22" s="38"/>
      <c r="BR22">
        <v>3</v>
      </c>
      <c r="BS22" s="34" t="s">
        <v>420</v>
      </c>
      <c r="BT22" s="35">
        <v>0.04</v>
      </c>
      <c r="BU22" s="35">
        <v>0.08</v>
      </c>
      <c r="BV22" s="36">
        <f t="shared" si="2"/>
        <v>0.06</v>
      </c>
      <c r="BW22" t="s">
        <v>414</v>
      </c>
      <c r="CE22">
        <v>3</v>
      </c>
      <c r="CF22" s="34" t="s">
        <v>420</v>
      </c>
      <c r="CG22" s="20">
        <f t="shared" si="3"/>
        <v>0.04</v>
      </c>
      <c r="CH22" s="20">
        <f t="shared" si="4"/>
        <v>8.0000000000000016E-2</v>
      </c>
      <c r="CI22" s="37">
        <f t="shared" si="0"/>
        <v>19140000</v>
      </c>
      <c r="CJ22" s="20">
        <f t="shared" si="5"/>
        <v>0.06</v>
      </c>
      <c r="CK22" s="20">
        <f t="shared" si="6"/>
        <v>0.12631578947368421</v>
      </c>
      <c r="CL22" s="37">
        <f t="shared" si="1"/>
        <v>30221052.631578945</v>
      </c>
      <c r="CW22">
        <v>3</v>
      </c>
      <c r="CX22" t="s">
        <v>423</v>
      </c>
      <c r="CY22" s="28">
        <v>100000000</v>
      </c>
      <c r="CZ22" t="s">
        <v>415</v>
      </c>
      <c r="DF22" s="38" t="s">
        <v>424</v>
      </c>
      <c r="DG22">
        <v>3</v>
      </c>
      <c r="DH22" t="s">
        <v>425</v>
      </c>
      <c r="DI22" s="39">
        <f>(CI21+CI23)/$CY$22</f>
        <v>0.62204999999999999</v>
      </c>
      <c r="DJ22" s="39">
        <f>(CL21+CL23)/$CY$22</f>
        <v>0.52886842105263154</v>
      </c>
      <c r="DK22" t="s">
        <v>421</v>
      </c>
    </row>
    <row r="23" spans="1:115">
      <c r="A23" s="27" t="s">
        <v>167</v>
      </c>
      <c r="B23">
        <v>2326</v>
      </c>
      <c r="C23" s="28">
        <v>1000000</v>
      </c>
      <c r="D23" s="28">
        <v>100000</v>
      </c>
      <c r="E23" s="28">
        <v>50000</v>
      </c>
      <c r="F23" s="28">
        <v>50000</v>
      </c>
      <c r="G23" s="28">
        <v>200000</v>
      </c>
      <c r="I23" s="27" t="s">
        <v>167</v>
      </c>
      <c r="J23">
        <v>2326</v>
      </c>
      <c r="K23" s="29" t="s">
        <v>392</v>
      </c>
      <c r="L23" s="29" t="s">
        <v>392</v>
      </c>
      <c r="M23" s="29" t="s">
        <v>392</v>
      </c>
      <c r="N23" s="29" t="s">
        <v>392</v>
      </c>
      <c r="O23" s="29" t="s">
        <v>392</v>
      </c>
      <c r="AT23" s="27" t="s">
        <v>167</v>
      </c>
      <c r="AU23">
        <v>2326</v>
      </c>
      <c r="AV23" s="30">
        <v>1000000</v>
      </c>
      <c r="AW23" s="30">
        <v>100000</v>
      </c>
      <c r="AX23" s="30">
        <v>50000</v>
      </c>
      <c r="AY23" s="30">
        <v>50000</v>
      </c>
      <c r="AZ23" s="30">
        <v>200000</v>
      </c>
      <c r="BH23" s="30">
        <f>SUM($AW$12:$AW$301)</f>
        <v>29000000</v>
      </c>
      <c r="BI23" s="38" t="s">
        <v>418</v>
      </c>
      <c r="BR23">
        <v>4</v>
      </c>
      <c r="BS23" s="34" t="s">
        <v>423</v>
      </c>
      <c r="BT23" s="35">
        <v>0.08</v>
      </c>
      <c r="BU23" s="35">
        <v>0.02</v>
      </c>
      <c r="BV23" s="36">
        <f t="shared" si="2"/>
        <v>0.05</v>
      </c>
      <c r="BW23" t="s">
        <v>414</v>
      </c>
      <c r="CE23">
        <v>4</v>
      </c>
      <c r="CF23" s="34" t="s">
        <v>423</v>
      </c>
      <c r="CG23" s="20">
        <f>BT23</f>
        <v>0.08</v>
      </c>
      <c r="CH23" s="20">
        <f t="shared" si="4"/>
        <v>0.16000000000000003</v>
      </c>
      <c r="CI23" s="37">
        <f t="shared" si="0"/>
        <v>38280000</v>
      </c>
      <c r="CJ23" s="20">
        <f t="shared" si="5"/>
        <v>0.05</v>
      </c>
      <c r="CK23" s="20">
        <f t="shared" si="6"/>
        <v>0.10526315789473685</v>
      </c>
      <c r="CL23" s="37">
        <f t="shared" si="1"/>
        <v>25184210.52631579</v>
      </c>
      <c r="CW23">
        <v>4</v>
      </c>
      <c r="CX23" t="s">
        <v>426</v>
      </c>
      <c r="CY23" s="28">
        <v>400000000</v>
      </c>
      <c r="CZ23" t="s">
        <v>415</v>
      </c>
      <c r="DF23">
        <v>3</v>
      </c>
      <c r="DG23">
        <v>2</v>
      </c>
      <c r="DH23" t="s">
        <v>420</v>
      </c>
      <c r="DI23" s="39">
        <f>CI22/$CY$21</f>
        <v>6.3799999999999996E-2</v>
      </c>
      <c r="DJ23" s="39">
        <f>CL22/$CY$21</f>
        <v>0.10073684210526315</v>
      </c>
      <c r="DK23" t="s">
        <v>421</v>
      </c>
    </row>
    <row r="24" spans="1:115">
      <c r="A24" s="27" t="s">
        <v>151</v>
      </c>
      <c r="B24">
        <v>2403</v>
      </c>
      <c r="C24" s="28">
        <v>1000000</v>
      </c>
      <c r="D24" s="28">
        <v>100000</v>
      </c>
      <c r="E24" s="28">
        <v>50000</v>
      </c>
      <c r="F24" s="28">
        <v>50000</v>
      </c>
      <c r="G24" s="28">
        <v>200000</v>
      </c>
      <c r="I24" s="27" t="s">
        <v>151</v>
      </c>
      <c r="J24">
        <v>2403</v>
      </c>
      <c r="K24" s="29" t="s">
        <v>392</v>
      </c>
      <c r="L24" s="29" t="s">
        <v>392</v>
      </c>
      <c r="M24" s="29" t="s">
        <v>392</v>
      </c>
      <c r="N24" s="29" t="s">
        <v>392</v>
      </c>
      <c r="O24" s="29" t="s">
        <v>392</v>
      </c>
      <c r="AT24" s="27" t="s">
        <v>151</v>
      </c>
      <c r="AU24">
        <v>2403</v>
      </c>
      <c r="AV24" s="30">
        <v>1000000</v>
      </c>
      <c r="AW24" s="30">
        <v>100000</v>
      </c>
      <c r="AX24" s="30">
        <v>50000</v>
      </c>
      <c r="AY24" s="30">
        <v>50000</v>
      </c>
      <c r="AZ24" s="30">
        <v>200000</v>
      </c>
      <c r="BG24" t="s">
        <v>427</v>
      </c>
      <c r="BH24" s="14" t="s">
        <v>389</v>
      </c>
      <c r="BI24" s="38"/>
      <c r="BR24">
        <v>5</v>
      </c>
      <c r="BS24" s="34" t="s">
        <v>426</v>
      </c>
      <c r="BT24" s="35">
        <v>0.04</v>
      </c>
      <c r="BU24" s="35">
        <v>0.04</v>
      </c>
      <c r="BV24" s="36">
        <f t="shared" si="2"/>
        <v>0.04</v>
      </c>
      <c r="BW24" t="s">
        <v>414</v>
      </c>
      <c r="CE24">
        <v>5</v>
      </c>
      <c r="CF24" s="34" t="s">
        <v>426</v>
      </c>
      <c r="CG24" s="20">
        <f t="shared" si="3"/>
        <v>0.04</v>
      </c>
      <c r="CH24" s="20">
        <f t="shared" si="4"/>
        <v>8.0000000000000016E-2</v>
      </c>
      <c r="CI24" s="37">
        <f t="shared" si="0"/>
        <v>19140000</v>
      </c>
      <c r="CJ24" s="20">
        <f t="shared" si="5"/>
        <v>0.04</v>
      </c>
      <c r="CK24" s="20">
        <f t="shared" si="6"/>
        <v>8.4210526315789486E-2</v>
      </c>
      <c r="CL24" s="37">
        <f t="shared" si="1"/>
        <v>20147368.421052631</v>
      </c>
      <c r="CW24">
        <v>5</v>
      </c>
      <c r="CX24" t="s">
        <v>428</v>
      </c>
      <c r="CY24" s="28">
        <v>50000000</v>
      </c>
      <c r="CZ24" t="s">
        <v>415</v>
      </c>
      <c r="DF24">
        <v>5</v>
      </c>
      <c r="DG24">
        <v>4</v>
      </c>
      <c r="DH24" t="s">
        <v>426</v>
      </c>
      <c r="DI24" s="39">
        <f>CI24/$CY$23</f>
        <v>4.7849999999999997E-2</v>
      </c>
      <c r="DJ24" s="39">
        <f>CL24/$CY$23</f>
        <v>5.0368421052631576E-2</v>
      </c>
      <c r="DK24" t="s">
        <v>421</v>
      </c>
    </row>
    <row r="25" spans="1:115">
      <c r="A25" s="27" t="s">
        <v>124</v>
      </c>
      <c r="B25">
        <v>1260</v>
      </c>
      <c r="C25" s="28">
        <v>1000000</v>
      </c>
      <c r="D25" s="28">
        <v>100000</v>
      </c>
      <c r="E25" s="28">
        <v>50000</v>
      </c>
      <c r="F25" s="28">
        <v>50000</v>
      </c>
      <c r="G25" s="28">
        <v>200000</v>
      </c>
      <c r="I25" s="27" t="s">
        <v>124</v>
      </c>
      <c r="J25">
        <v>1260</v>
      </c>
      <c r="K25" s="29" t="s">
        <v>392</v>
      </c>
      <c r="L25" s="29" t="s">
        <v>392</v>
      </c>
      <c r="M25" s="29" t="s">
        <v>392</v>
      </c>
      <c r="N25" s="29" t="s">
        <v>392</v>
      </c>
      <c r="O25" s="29" t="s">
        <v>392</v>
      </c>
      <c r="AT25" s="27" t="s">
        <v>124</v>
      </c>
      <c r="AU25">
        <v>1260</v>
      </c>
      <c r="AV25" s="30">
        <v>1000000</v>
      </c>
      <c r="AW25" s="30">
        <v>100000</v>
      </c>
      <c r="AX25" s="30">
        <v>50000</v>
      </c>
      <c r="AY25" s="30">
        <v>50000</v>
      </c>
      <c r="AZ25" s="30">
        <v>200000</v>
      </c>
      <c r="BH25" s="30">
        <f>SUM($AX$12:$AX$301)</f>
        <v>14500000</v>
      </c>
      <c r="BI25" s="38" t="s">
        <v>418</v>
      </c>
      <c r="BR25">
        <v>6</v>
      </c>
      <c r="BS25" s="34" t="s">
        <v>428</v>
      </c>
      <c r="BT25" s="35">
        <v>0.01</v>
      </c>
      <c r="BU25" s="35">
        <v>0.05</v>
      </c>
      <c r="BV25" s="36">
        <f t="shared" si="2"/>
        <v>3.0000000000000002E-2</v>
      </c>
      <c r="BW25" t="s">
        <v>414</v>
      </c>
      <c r="CE25">
        <v>6</v>
      </c>
      <c r="CF25" s="34" t="s">
        <v>428</v>
      </c>
      <c r="CG25" s="20">
        <f t="shared" si="3"/>
        <v>0.01</v>
      </c>
      <c r="CH25" s="20">
        <f t="shared" si="4"/>
        <v>2.0000000000000004E-2</v>
      </c>
      <c r="CI25" s="37">
        <f t="shared" si="0"/>
        <v>4785000</v>
      </c>
      <c r="CJ25" s="20">
        <f t="shared" si="5"/>
        <v>3.0000000000000002E-2</v>
      </c>
      <c r="CK25" s="20">
        <f t="shared" si="6"/>
        <v>6.3157894736842107E-2</v>
      </c>
      <c r="CL25" s="37">
        <f t="shared" si="1"/>
        <v>15110526.315789472</v>
      </c>
      <c r="CW25">
        <v>6</v>
      </c>
      <c r="CX25" t="s">
        <v>429</v>
      </c>
      <c r="CY25" s="28">
        <v>50000000</v>
      </c>
      <c r="CZ25" t="s">
        <v>415</v>
      </c>
      <c r="DF25">
        <v>6</v>
      </c>
      <c r="DG25">
        <v>5</v>
      </c>
      <c r="DH25" t="s">
        <v>428</v>
      </c>
      <c r="DI25" s="39">
        <f>CI25/$CY$24</f>
        <v>9.5699999999999993E-2</v>
      </c>
      <c r="DJ25" s="39">
        <f>CL25/$CY$24</f>
        <v>0.30221052631578943</v>
      </c>
      <c r="DK25" t="s">
        <v>421</v>
      </c>
    </row>
    <row r="26" spans="1:115">
      <c r="A26" s="27" t="s">
        <v>169</v>
      </c>
      <c r="B26">
        <v>2582</v>
      </c>
      <c r="C26" s="28">
        <v>1000000</v>
      </c>
      <c r="D26" s="28">
        <v>100000</v>
      </c>
      <c r="E26" s="28">
        <v>50000</v>
      </c>
      <c r="F26" s="28">
        <v>50000</v>
      </c>
      <c r="G26" s="28">
        <v>200000</v>
      </c>
      <c r="I26" s="27" t="s">
        <v>169</v>
      </c>
      <c r="J26">
        <v>2582</v>
      </c>
      <c r="K26" s="29" t="s">
        <v>392</v>
      </c>
      <c r="L26" s="29" t="s">
        <v>392</v>
      </c>
      <c r="M26" s="29" t="s">
        <v>392</v>
      </c>
      <c r="N26" s="29" t="s">
        <v>392</v>
      </c>
      <c r="O26" s="29" t="s">
        <v>392</v>
      </c>
      <c r="AT26" s="27" t="s">
        <v>169</v>
      </c>
      <c r="AU26">
        <v>2582</v>
      </c>
      <c r="AV26" s="30">
        <v>1000000</v>
      </c>
      <c r="AW26" s="30">
        <v>100000</v>
      </c>
      <c r="AX26" s="30">
        <v>50000</v>
      </c>
      <c r="AY26" s="30">
        <v>50000</v>
      </c>
      <c r="AZ26" s="30">
        <v>200000</v>
      </c>
      <c r="BG26" t="s">
        <v>430</v>
      </c>
      <c r="BH26" s="14" t="s">
        <v>390</v>
      </c>
      <c r="BI26" s="38"/>
      <c r="BR26">
        <v>7</v>
      </c>
      <c r="BS26" t="s">
        <v>431</v>
      </c>
      <c r="BT26" s="35">
        <v>0.02</v>
      </c>
      <c r="BU26" s="35">
        <v>0.02</v>
      </c>
      <c r="BV26" s="36">
        <f t="shared" si="2"/>
        <v>0.02</v>
      </c>
      <c r="BW26" t="s">
        <v>414</v>
      </c>
      <c r="CE26">
        <v>8</v>
      </c>
      <c r="CF26" s="34" t="s">
        <v>429</v>
      </c>
      <c r="CG26" s="20">
        <f>BT27</f>
        <v>0.03</v>
      </c>
      <c r="CH26" s="20">
        <f t="shared" si="4"/>
        <v>6.0000000000000005E-2</v>
      </c>
      <c r="CI26" s="37">
        <f t="shared" si="0"/>
        <v>14355000</v>
      </c>
      <c r="CJ26" s="20">
        <f>BV27</f>
        <v>0.04</v>
      </c>
      <c r="CK26" s="20">
        <f t="shared" si="6"/>
        <v>8.4210526315789486E-2</v>
      </c>
      <c r="CL26" s="37">
        <f t="shared" si="1"/>
        <v>20147368.421052631</v>
      </c>
      <c r="CW26">
        <v>7</v>
      </c>
      <c r="CX26" t="s">
        <v>432</v>
      </c>
      <c r="CY26" s="28">
        <v>100000000</v>
      </c>
      <c r="CZ26" t="s">
        <v>415</v>
      </c>
      <c r="DF26">
        <v>7</v>
      </c>
      <c r="DG26">
        <v>6</v>
      </c>
      <c r="DH26" t="s">
        <v>431</v>
      </c>
      <c r="DI26" s="39">
        <f>CI26/$CY$25</f>
        <v>0.28710000000000002</v>
      </c>
      <c r="DJ26" s="39">
        <f>CL26/$CY$25</f>
        <v>0.40294736842105261</v>
      </c>
      <c r="DK26" t="s">
        <v>421</v>
      </c>
    </row>
    <row r="27" spans="1:115">
      <c r="A27" s="27" t="s">
        <v>64</v>
      </c>
      <c r="B27">
        <v>1443</v>
      </c>
      <c r="C27" s="28">
        <v>1000000</v>
      </c>
      <c r="D27" s="28">
        <v>100000</v>
      </c>
      <c r="E27" s="28">
        <v>50000</v>
      </c>
      <c r="F27" s="28">
        <v>50000</v>
      </c>
      <c r="G27" s="28">
        <v>200000</v>
      </c>
      <c r="I27" s="27" t="s">
        <v>64</v>
      </c>
      <c r="J27">
        <v>1443</v>
      </c>
      <c r="K27" s="29" t="s">
        <v>392</v>
      </c>
      <c r="L27" s="29" t="s">
        <v>392</v>
      </c>
      <c r="M27" s="29" t="s">
        <v>392</v>
      </c>
      <c r="N27" s="29" t="s">
        <v>392</v>
      </c>
      <c r="O27" s="29" t="s">
        <v>392</v>
      </c>
      <c r="AT27" s="27" t="s">
        <v>64</v>
      </c>
      <c r="AU27">
        <v>1443</v>
      </c>
      <c r="AV27" s="30">
        <v>1000000</v>
      </c>
      <c r="AW27" s="30">
        <v>100000</v>
      </c>
      <c r="AX27" s="30">
        <v>50000</v>
      </c>
      <c r="AY27" s="30">
        <v>50000</v>
      </c>
      <c r="AZ27" s="30">
        <v>200000</v>
      </c>
      <c r="BH27" s="30">
        <f>SUM($AY$12:$AY$301)</f>
        <v>14500000</v>
      </c>
      <c r="BI27" s="40" t="s">
        <v>433</v>
      </c>
      <c r="BR27">
        <v>8</v>
      </c>
      <c r="BS27" s="34" t="s">
        <v>429</v>
      </c>
      <c r="BT27" s="35">
        <v>0.03</v>
      </c>
      <c r="BU27" s="35">
        <v>0.05</v>
      </c>
      <c r="BV27" s="36">
        <f t="shared" si="2"/>
        <v>0.04</v>
      </c>
      <c r="BW27" t="s">
        <v>414</v>
      </c>
      <c r="CE27">
        <v>10</v>
      </c>
      <c r="CF27" s="34" t="s">
        <v>434</v>
      </c>
      <c r="CG27" s="20">
        <f>BT29</f>
        <v>0.1</v>
      </c>
      <c r="CH27" s="20">
        <f t="shared" si="4"/>
        <v>0.20000000000000004</v>
      </c>
      <c r="CI27" s="37">
        <f t="shared" si="0"/>
        <v>47850000</v>
      </c>
      <c r="CJ27" s="20">
        <f>BV29</f>
        <v>7.5000000000000011E-2</v>
      </c>
      <c r="CK27" s="20">
        <f t="shared" si="6"/>
        <v>0.15789473684210528</v>
      </c>
      <c r="CL27" s="37">
        <f t="shared" si="1"/>
        <v>37776315.789473683</v>
      </c>
      <c r="CW27">
        <v>8</v>
      </c>
      <c r="CX27" t="s">
        <v>435</v>
      </c>
      <c r="CY27" s="28">
        <v>50000000</v>
      </c>
      <c r="CZ27" t="s">
        <v>415</v>
      </c>
      <c r="DF27">
        <v>10</v>
      </c>
      <c r="DG27" s="38">
        <v>7</v>
      </c>
      <c r="DH27" t="s">
        <v>432</v>
      </c>
      <c r="DI27" s="39">
        <f>($CY$26/($CY$26+$CY$27))*CI27/($CY$26+$CY$27)</f>
        <v>0.21266666666666667</v>
      </c>
      <c r="DJ27" s="39">
        <f>($CY$26/($CY$26+$CY$27))*CL27/($CY$26+$CY$27)</f>
        <v>0.16789473684210524</v>
      </c>
      <c r="DK27" t="s">
        <v>421</v>
      </c>
    </row>
    <row r="28" spans="1:115">
      <c r="A28" s="27" t="s">
        <v>240</v>
      </c>
      <c r="B28">
        <v>2183</v>
      </c>
      <c r="C28" s="28">
        <v>1000000</v>
      </c>
      <c r="D28" s="28">
        <v>100000</v>
      </c>
      <c r="E28" s="28">
        <v>50000</v>
      </c>
      <c r="F28" s="28">
        <v>50000</v>
      </c>
      <c r="G28" s="28">
        <v>200000</v>
      </c>
      <c r="I28" s="27" t="s">
        <v>240</v>
      </c>
      <c r="J28">
        <v>2183</v>
      </c>
      <c r="K28" s="29" t="s">
        <v>392</v>
      </c>
      <c r="L28" s="29" t="s">
        <v>392</v>
      </c>
      <c r="M28" s="29" t="s">
        <v>392</v>
      </c>
      <c r="N28" s="29" t="s">
        <v>392</v>
      </c>
      <c r="O28" s="29" t="s">
        <v>392</v>
      </c>
      <c r="AT28" s="27" t="s">
        <v>240</v>
      </c>
      <c r="AU28">
        <v>2183</v>
      </c>
      <c r="AV28" s="30">
        <v>1000000</v>
      </c>
      <c r="AW28" s="30">
        <v>100000</v>
      </c>
      <c r="AX28" s="30">
        <v>50000</v>
      </c>
      <c r="AY28" s="30">
        <v>50000</v>
      </c>
      <c r="AZ28" s="30">
        <v>200000</v>
      </c>
      <c r="BG28" t="s">
        <v>436</v>
      </c>
      <c r="BH28" s="14" t="s">
        <v>391</v>
      </c>
      <c r="BI28" s="38"/>
      <c r="BR28">
        <v>9</v>
      </c>
      <c r="BS28" t="s">
        <v>437</v>
      </c>
      <c r="BT28" s="35">
        <v>0.05</v>
      </c>
      <c r="BU28" s="35">
        <v>0.05</v>
      </c>
      <c r="BV28" s="36">
        <f t="shared" si="2"/>
        <v>0.05</v>
      </c>
      <c r="BW28" t="s">
        <v>414</v>
      </c>
      <c r="CE28">
        <v>11</v>
      </c>
      <c r="CF28" s="34" t="s">
        <v>438</v>
      </c>
      <c r="CG28" s="20">
        <f>BT30</f>
        <v>0.05</v>
      </c>
      <c r="CH28" s="20">
        <f t="shared" si="4"/>
        <v>0.10000000000000002</v>
      </c>
      <c r="CI28" s="37">
        <f t="shared" si="0"/>
        <v>23925000</v>
      </c>
      <c r="CJ28" s="20">
        <f>BV30</f>
        <v>0.05</v>
      </c>
      <c r="CK28" s="20">
        <f t="shared" si="6"/>
        <v>0.10526315789473685</v>
      </c>
      <c r="CL28" s="37">
        <f t="shared" si="1"/>
        <v>25184210.52631579</v>
      </c>
      <c r="CW28">
        <v>9</v>
      </c>
      <c r="CX28" t="s">
        <v>438</v>
      </c>
      <c r="CY28" s="28">
        <v>500000000</v>
      </c>
      <c r="CZ28" t="s">
        <v>415</v>
      </c>
      <c r="DG28" s="38">
        <v>8</v>
      </c>
      <c r="DH28" t="s">
        <v>435</v>
      </c>
      <c r="DI28" s="39">
        <f>($CY$27/($CY$26+$CY$27))*CI27/($CY$26+$CY$27)</f>
        <v>0.10633333333333334</v>
      </c>
      <c r="DJ28" s="39">
        <f>($CY$27/($CY$26+$CY$27))*CL27/($CY$26+$CY$27)</f>
        <v>8.3947368421052618E-2</v>
      </c>
      <c r="DK28" t="s">
        <v>421</v>
      </c>
    </row>
    <row r="29" spans="1:115">
      <c r="A29" s="27" t="s">
        <v>252</v>
      </c>
      <c r="B29">
        <v>885</v>
      </c>
      <c r="C29" s="28">
        <v>1000000</v>
      </c>
      <c r="D29" s="28">
        <v>100000</v>
      </c>
      <c r="E29" s="28">
        <v>50000</v>
      </c>
      <c r="F29" s="28">
        <v>50000</v>
      </c>
      <c r="G29" s="28">
        <v>200000</v>
      </c>
      <c r="I29" s="27" t="s">
        <v>252</v>
      </c>
      <c r="J29">
        <v>885</v>
      </c>
      <c r="K29" s="29" t="s">
        <v>392</v>
      </c>
      <c r="L29" s="29" t="s">
        <v>392</v>
      </c>
      <c r="M29" s="29" t="s">
        <v>392</v>
      </c>
      <c r="N29" s="29" t="s">
        <v>392</v>
      </c>
      <c r="O29" s="29" t="s">
        <v>392</v>
      </c>
      <c r="AT29" s="27" t="s">
        <v>252</v>
      </c>
      <c r="AU29">
        <v>885</v>
      </c>
      <c r="AV29" s="30">
        <v>1000000</v>
      </c>
      <c r="AW29" s="30">
        <v>100000</v>
      </c>
      <c r="AX29" s="30">
        <v>50000</v>
      </c>
      <c r="AY29" s="30">
        <v>50000</v>
      </c>
      <c r="AZ29" s="30">
        <v>200000</v>
      </c>
      <c r="BH29" s="30">
        <f>SUM($AZ$12:$AZ$301)</f>
        <v>58000000</v>
      </c>
      <c r="BI29" s="40" t="s">
        <v>433</v>
      </c>
      <c r="BR29">
        <v>10</v>
      </c>
      <c r="BS29" s="34" t="s">
        <v>434</v>
      </c>
      <c r="BT29" s="35">
        <v>0.1</v>
      </c>
      <c r="BU29" s="35">
        <v>0.05</v>
      </c>
      <c r="BV29" s="36">
        <f t="shared" si="2"/>
        <v>7.5000000000000011E-2</v>
      </c>
      <c r="BW29" t="s">
        <v>414</v>
      </c>
      <c r="CF29" s="31" t="s">
        <v>15</v>
      </c>
      <c r="CG29" s="41">
        <f>SUM(CG20:CG28)</f>
        <v>0.49999999999999994</v>
      </c>
      <c r="CH29" s="41">
        <f t="shared" ref="CH29:CL29" si="7">SUM(CH20:CH28)</f>
        <v>1.0000000000000002</v>
      </c>
      <c r="CI29" s="42">
        <f t="shared" si="7"/>
        <v>239250000</v>
      </c>
      <c r="CJ29" s="41">
        <f t="shared" si="7"/>
        <v>0.47499999999999998</v>
      </c>
      <c r="CK29" s="41">
        <f t="shared" si="7"/>
        <v>1.0000000000000002</v>
      </c>
      <c r="CL29" s="42">
        <f t="shared" si="7"/>
        <v>239249999.99999997</v>
      </c>
      <c r="CW29">
        <v>10</v>
      </c>
      <c r="CX29" t="s">
        <v>439</v>
      </c>
      <c r="CY29" s="28"/>
      <c r="CZ29" t="s">
        <v>415</v>
      </c>
      <c r="DF29">
        <v>11</v>
      </c>
      <c r="DG29">
        <v>9</v>
      </c>
      <c r="DH29" t="s">
        <v>438</v>
      </c>
      <c r="DI29" s="39">
        <f>CI28/$CY$28</f>
        <v>4.7849999999999997E-2</v>
      </c>
      <c r="DJ29" s="39">
        <f>CL28/$CY$28</f>
        <v>5.0368421052631576E-2</v>
      </c>
      <c r="DK29" t="s">
        <v>421</v>
      </c>
    </row>
    <row r="30" spans="1:115">
      <c r="A30" s="27" t="s">
        <v>91</v>
      </c>
      <c r="B30">
        <v>2081</v>
      </c>
      <c r="C30" s="28">
        <v>1000000</v>
      </c>
      <c r="D30" s="28">
        <v>100000</v>
      </c>
      <c r="E30" s="28">
        <v>50000</v>
      </c>
      <c r="F30" s="28">
        <v>50000</v>
      </c>
      <c r="G30" s="28">
        <v>200000</v>
      </c>
      <c r="I30" s="27" t="s">
        <v>91</v>
      </c>
      <c r="J30">
        <v>2081</v>
      </c>
      <c r="K30" s="29" t="s">
        <v>392</v>
      </c>
      <c r="L30" s="29" t="s">
        <v>392</v>
      </c>
      <c r="M30" s="29" t="s">
        <v>392</v>
      </c>
      <c r="N30" s="29" t="s">
        <v>392</v>
      </c>
      <c r="O30" s="29" t="s">
        <v>392</v>
      </c>
      <c r="AT30" s="27" t="s">
        <v>91</v>
      </c>
      <c r="AU30">
        <v>2081</v>
      </c>
      <c r="AV30" s="30">
        <v>1000000</v>
      </c>
      <c r="AW30" s="30">
        <v>100000</v>
      </c>
      <c r="AX30" s="30">
        <v>50000</v>
      </c>
      <c r="AY30" s="30">
        <v>50000</v>
      </c>
      <c r="AZ30" s="30">
        <v>200000</v>
      </c>
      <c r="BR30">
        <v>11</v>
      </c>
      <c r="BS30" s="34" t="s">
        <v>438</v>
      </c>
      <c r="BT30" s="35">
        <v>0.05</v>
      </c>
      <c r="BU30" s="35">
        <v>0.05</v>
      </c>
      <c r="BV30" s="36">
        <f t="shared" si="2"/>
        <v>0.05</v>
      </c>
      <c r="BW30" t="s">
        <v>414</v>
      </c>
      <c r="CW30">
        <v>11</v>
      </c>
      <c r="CX30" t="s">
        <v>440</v>
      </c>
      <c r="CY30" s="28"/>
      <c r="CZ30" t="s">
        <v>415</v>
      </c>
      <c r="DF30">
        <v>12</v>
      </c>
      <c r="DG30">
        <v>10</v>
      </c>
      <c r="DH30" t="s">
        <v>439</v>
      </c>
    </row>
    <row r="31" spans="1:115">
      <c r="A31" s="27" t="s">
        <v>86</v>
      </c>
      <c r="B31">
        <v>1490</v>
      </c>
      <c r="C31" s="28">
        <v>1000000</v>
      </c>
      <c r="D31" s="28">
        <v>100000</v>
      </c>
      <c r="E31" s="28">
        <v>50000</v>
      </c>
      <c r="F31" s="28">
        <v>50000</v>
      </c>
      <c r="G31" s="28">
        <v>200000</v>
      </c>
      <c r="I31" s="27" t="s">
        <v>86</v>
      </c>
      <c r="J31">
        <v>1490</v>
      </c>
      <c r="K31" s="29" t="s">
        <v>392</v>
      </c>
      <c r="L31" s="29" t="s">
        <v>392</v>
      </c>
      <c r="M31" s="29" t="s">
        <v>392</v>
      </c>
      <c r="N31" s="29" t="s">
        <v>392</v>
      </c>
      <c r="O31" s="29" t="s">
        <v>392</v>
      </c>
      <c r="AT31" s="27" t="s">
        <v>86</v>
      </c>
      <c r="AU31">
        <v>1490</v>
      </c>
      <c r="AV31" s="30">
        <v>1000000</v>
      </c>
      <c r="AW31" s="30">
        <v>100000</v>
      </c>
      <c r="AX31" s="30">
        <v>50000</v>
      </c>
      <c r="AY31" s="30">
        <v>50000</v>
      </c>
      <c r="AZ31" s="30">
        <v>200000</v>
      </c>
      <c r="BI31" s="38"/>
      <c r="BR31">
        <v>12</v>
      </c>
      <c r="BS31" t="s">
        <v>439</v>
      </c>
      <c r="BT31" s="35">
        <v>0.05</v>
      </c>
      <c r="BU31" s="35">
        <v>0.05</v>
      </c>
      <c r="BV31" s="36">
        <f t="shared" si="2"/>
        <v>0.05</v>
      </c>
      <c r="BW31" t="s">
        <v>414</v>
      </c>
      <c r="DF31">
        <v>13</v>
      </c>
      <c r="DG31">
        <v>11</v>
      </c>
      <c r="DH31" t="s">
        <v>440</v>
      </c>
    </row>
    <row r="32" spans="1:115">
      <c r="A32" s="27" t="s">
        <v>34</v>
      </c>
      <c r="B32">
        <v>127</v>
      </c>
      <c r="C32" s="28">
        <v>1000000</v>
      </c>
      <c r="D32" s="28">
        <v>100000</v>
      </c>
      <c r="E32" s="28">
        <v>50000</v>
      </c>
      <c r="F32" s="28">
        <v>50000</v>
      </c>
      <c r="G32" s="28">
        <v>200000</v>
      </c>
      <c r="I32" s="27" t="s">
        <v>34</v>
      </c>
      <c r="J32">
        <v>127</v>
      </c>
      <c r="K32" s="29" t="s">
        <v>392</v>
      </c>
      <c r="L32" s="29" t="s">
        <v>392</v>
      </c>
      <c r="M32" s="29" t="s">
        <v>392</v>
      </c>
      <c r="N32" s="29" t="s">
        <v>392</v>
      </c>
      <c r="O32" s="29" t="s">
        <v>392</v>
      </c>
      <c r="AT32" s="27" t="s">
        <v>34</v>
      </c>
      <c r="AU32">
        <v>127</v>
      </c>
      <c r="AV32" s="30">
        <v>1000000</v>
      </c>
      <c r="AW32" s="30">
        <v>100000</v>
      </c>
      <c r="AX32" s="30">
        <v>50000</v>
      </c>
      <c r="AY32" s="30">
        <v>50000</v>
      </c>
      <c r="AZ32" s="30">
        <v>200000</v>
      </c>
      <c r="BR32">
        <v>13</v>
      </c>
      <c r="BS32" t="s">
        <v>440</v>
      </c>
      <c r="BT32" s="35">
        <v>0.03</v>
      </c>
      <c r="BU32" s="35">
        <v>0.03</v>
      </c>
      <c r="BV32" s="36">
        <f t="shared" si="2"/>
        <v>0.03</v>
      </c>
      <c r="BW32" t="s">
        <v>414</v>
      </c>
    </row>
    <row r="33" spans="1:117">
      <c r="A33" s="27" t="s">
        <v>308</v>
      </c>
      <c r="B33">
        <v>560</v>
      </c>
      <c r="C33" s="28">
        <v>1000000</v>
      </c>
      <c r="D33" s="28">
        <v>100000</v>
      </c>
      <c r="E33" s="28">
        <v>50000</v>
      </c>
      <c r="F33" s="28">
        <v>50000</v>
      </c>
      <c r="G33" s="28">
        <v>200000</v>
      </c>
      <c r="I33" s="27" t="s">
        <v>308</v>
      </c>
      <c r="J33">
        <v>560</v>
      </c>
      <c r="K33" s="29" t="s">
        <v>392</v>
      </c>
      <c r="L33" s="29" t="s">
        <v>392</v>
      </c>
      <c r="M33" s="29" t="s">
        <v>392</v>
      </c>
      <c r="N33" s="29" t="s">
        <v>392</v>
      </c>
      <c r="O33" s="29" t="s">
        <v>392</v>
      </c>
      <c r="AT33" s="27" t="s">
        <v>308</v>
      </c>
      <c r="AU33">
        <v>560</v>
      </c>
      <c r="AV33" s="30">
        <v>1000000</v>
      </c>
      <c r="AW33" s="30">
        <v>100000</v>
      </c>
      <c r="AX33" s="30">
        <v>50000</v>
      </c>
      <c r="AY33" s="30">
        <v>50000</v>
      </c>
      <c r="AZ33" s="30">
        <v>200000</v>
      </c>
      <c r="BR33" s="16">
        <v>14</v>
      </c>
      <c r="BS33" s="16" t="s">
        <v>441</v>
      </c>
      <c r="BT33" s="43">
        <v>0.35</v>
      </c>
      <c r="BU33" s="43">
        <v>0.4</v>
      </c>
      <c r="BV33" s="36">
        <f t="shared" si="2"/>
        <v>0.375</v>
      </c>
      <c r="BW33" t="s">
        <v>414</v>
      </c>
    </row>
    <row r="34" spans="1:117">
      <c r="A34" s="27" t="s">
        <v>126</v>
      </c>
      <c r="B34">
        <v>1272</v>
      </c>
      <c r="C34" s="28">
        <v>1000000</v>
      </c>
      <c r="D34" s="28">
        <v>100000</v>
      </c>
      <c r="E34" s="28">
        <v>50000</v>
      </c>
      <c r="F34" s="28">
        <v>50000</v>
      </c>
      <c r="G34" s="28">
        <v>200000</v>
      </c>
      <c r="I34" s="27" t="s">
        <v>126</v>
      </c>
      <c r="J34">
        <v>1272</v>
      </c>
      <c r="K34" s="29" t="s">
        <v>392</v>
      </c>
      <c r="L34" s="29" t="s">
        <v>392</v>
      </c>
      <c r="M34" s="29" t="s">
        <v>392</v>
      </c>
      <c r="N34" s="29" t="s">
        <v>392</v>
      </c>
      <c r="O34" s="29" t="s">
        <v>392</v>
      </c>
      <c r="AT34" s="27" t="s">
        <v>126</v>
      </c>
      <c r="AU34">
        <v>1272</v>
      </c>
      <c r="AV34" s="30">
        <v>1000000</v>
      </c>
      <c r="AW34" s="30">
        <v>100000</v>
      </c>
      <c r="AX34" s="30">
        <v>50000</v>
      </c>
      <c r="AY34" s="30">
        <v>50000</v>
      </c>
      <c r="AZ34" s="30">
        <v>200000</v>
      </c>
      <c r="BS34" s="14" t="s">
        <v>15</v>
      </c>
      <c r="BT34" s="41">
        <f>SUM(BT20:BT33)</f>
        <v>1</v>
      </c>
      <c r="BU34" s="41">
        <f>SUM(BU20:BU33)</f>
        <v>1</v>
      </c>
      <c r="BV34" s="41">
        <v>1</v>
      </c>
    </row>
    <row r="35" spans="1:117">
      <c r="A35" s="27" t="s">
        <v>166</v>
      </c>
      <c r="B35">
        <v>2305</v>
      </c>
      <c r="C35" s="28">
        <v>1000000</v>
      </c>
      <c r="D35" s="28">
        <v>100000</v>
      </c>
      <c r="E35" s="28">
        <v>50000</v>
      </c>
      <c r="F35" s="28">
        <v>50000</v>
      </c>
      <c r="G35" s="28">
        <v>200000</v>
      </c>
      <c r="I35" s="27" t="s">
        <v>166</v>
      </c>
      <c r="J35">
        <v>2305</v>
      </c>
      <c r="K35" s="29" t="s">
        <v>392</v>
      </c>
      <c r="L35" s="29" t="s">
        <v>392</v>
      </c>
      <c r="M35" s="29" t="s">
        <v>392</v>
      </c>
      <c r="N35" s="29" t="s">
        <v>392</v>
      </c>
      <c r="O35" s="29" t="s">
        <v>392</v>
      </c>
      <c r="AT35" s="27" t="s">
        <v>166</v>
      </c>
      <c r="AU35">
        <v>2305</v>
      </c>
      <c r="AV35" s="30">
        <v>1000000</v>
      </c>
      <c r="AW35" s="30">
        <v>100000</v>
      </c>
      <c r="AX35" s="30">
        <v>50000</v>
      </c>
      <c r="AY35" s="30">
        <v>50000</v>
      </c>
      <c r="AZ35" s="30">
        <v>200000</v>
      </c>
    </row>
    <row r="36" spans="1:117">
      <c r="A36" s="27" t="s">
        <v>51</v>
      </c>
      <c r="B36">
        <v>1231</v>
      </c>
      <c r="C36" s="28">
        <v>1000000</v>
      </c>
      <c r="D36" s="28">
        <v>100000</v>
      </c>
      <c r="E36" s="28">
        <v>50000</v>
      </c>
      <c r="F36" s="28">
        <v>50000</v>
      </c>
      <c r="G36" s="28">
        <v>200000</v>
      </c>
      <c r="I36" s="27" t="s">
        <v>51</v>
      </c>
      <c r="J36">
        <v>1231</v>
      </c>
      <c r="K36" s="29" t="s">
        <v>392</v>
      </c>
      <c r="L36" s="29" t="s">
        <v>392</v>
      </c>
      <c r="M36" s="29" t="s">
        <v>392</v>
      </c>
      <c r="N36" s="29" t="s">
        <v>392</v>
      </c>
      <c r="O36" s="29" t="s">
        <v>392</v>
      </c>
      <c r="AT36" s="27" t="s">
        <v>51</v>
      </c>
      <c r="AU36">
        <v>1231</v>
      </c>
      <c r="AV36" s="30">
        <v>1000000</v>
      </c>
      <c r="AW36" s="30">
        <v>100000</v>
      </c>
      <c r="AX36" s="30">
        <v>50000</v>
      </c>
      <c r="AY36" s="30">
        <v>50000</v>
      </c>
      <c r="AZ36" s="30">
        <v>200000</v>
      </c>
    </row>
    <row r="37" spans="1:117">
      <c r="A37" s="27" t="s">
        <v>254</v>
      </c>
      <c r="B37">
        <v>1278</v>
      </c>
      <c r="C37" s="28">
        <v>1000000</v>
      </c>
      <c r="D37" s="28">
        <v>100000</v>
      </c>
      <c r="E37" s="28">
        <v>50000</v>
      </c>
      <c r="F37" s="28">
        <v>50000</v>
      </c>
      <c r="G37" s="28">
        <v>200000</v>
      </c>
      <c r="I37" s="27" t="s">
        <v>254</v>
      </c>
      <c r="J37">
        <v>1278</v>
      </c>
      <c r="K37" s="29" t="s">
        <v>392</v>
      </c>
      <c r="L37" s="29" t="s">
        <v>392</v>
      </c>
      <c r="M37" s="29" t="s">
        <v>392</v>
      </c>
      <c r="N37" s="29" t="s">
        <v>392</v>
      </c>
      <c r="O37" s="29" t="s">
        <v>392</v>
      </c>
      <c r="AT37" s="27" t="s">
        <v>254</v>
      </c>
      <c r="AU37">
        <v>1278</v>
      </c>
      <c r="AV37" s="30">
        <v>1000000</v>
      </c>
      <c r="AW37" s="30">
        <v>100000</v>
      </c>
      <c r="AX37" s="30">
        <v>50000</v>
      </c>
      <c r="AY37" s="30">
        <v>50000</v>
      </c>
      <c r="AZ37" s="30">
        <v>200000</v>
      </c>
    </row>
    <row r="38" spans="1:117">
      <c r="A38" s="27" t="s">
        <v>208</v>
      </c>
      <c r="B38">
        <v>1438</v>
      </c>
      <c r="C38" s="28">
        <v>1000000</v>
      </c>
      <c r="D38" s="28">
        <v>100000</v>
      </c>
      <c r="E38" s="28">
        <v>50000</v>
      </c>
      <c r="F38" s="28">
        <v>50000</v>
      </c>
      <c r="G38" s="28">
        <v>200000</v>
      </c>
      <c r="I38" s="27" t="s">
        <v>208</v>
      </c>
      <c r="J38">
        <v>1438</v>
      </c>
      <c r="K38" s="29" t="s">
        <v>392</v>
      </c>
      <c r="L38" s="29" t="s">
        <v>392</v>
      </c>
      <c r="M38" s="29" t="s">
        <v>392</v>
      </c>
      <c r="N38" s="29" t="s">
        <v>392</v>
      </c>
      <c r="O38" s="29" t="s">
        <v>392</v>
      </c>
      <c r="AT38" s="27" t="s">
        <v>208</v>
      </c>
      <c r="AU38">
        <v>1438</v>
      </c>
      <c r="AV38" s="30">
        <v>1000000</v>
      </c>
      <c r="AW38" s="30">
        <v>100000</v>
      </c>
      <c r="AX38" s="30">
        <v>50000</v>
      </c>
      <c r="AY38" s="30">
        <v>50000</v>
      </c>
      <c r="AZ38" s="30">
        <v>200000</v>
      </c>
    </row>
    <row r="39" spans="1:117">
      <c r="A39" s="27" t="s">
        <v>40</v>
      </c>
      <c r="B39">
        <v>162</v>
      </c>
      <c r="C39" s="28">
        <v>1000000</v>
      </c>
      <c r="D39" s="28">
        <v>100000</v>
      </c>
      <c r="E39" s="28">
        <v>50000</v>
      </c>
      <c r="F39" s="28">
        <v>50000</v>
      </c>
      <c r="G39" s="28">
        <v>200000</v>
      </c>
      <c r="I39" s="27" t="s">
        <v>40</v>
      </c>
      <c r="J39">
        <v>162</v>
      </c>
      <c r="K39" s="29" t="s">
        <v>392</v>
      </c>
      <c r="L39" s="29" t="s">
        <v>392</v>
      </c>
      <c r="M39" s="29" t="s">
        <v>392</v>
      </c>
      <c r="N39" s="29" t="s">
        <v>392</v>
      </c>
      <c r="O39" s="29" t="s">
        <v>392</v>
      </c>
      <c r="AT39" s="27" t="s">
        <v>40</v>
      </c>
      <c r="AU39">
        <v>162</v>
      </c>
      <c r="AV39" s="30">
        <v>1000000</v>
      </c>
      <c r="AW39" s="30">
        <v>100000</v>
      </c>
      <c r="AX39" s="30">
        <v>50000</v>
      </c>
      <c r="AY39" s="30">
        <v>50000</v>
      </c>
      <c r="AZ39" s="30">
        <v>200000</v>
      </c>
    </row>
    <row r="40" spans="1:117">
      <c r="A40" s="27" t="s">
        <v>321</v>
      </c>
      <c r="B40">
        <v>1862</v>
      </c>
      <c r="C40" s="28">
        <v>1000000</v>
      </c>
      <c r="D40" s="28">
        <v>100000</v>
      </c>
      <c r="E40" s="28">
        <v>50000</v>
      </c>
      <c r="F40" s="28">
        <v>50000</v>
      </c>
      <c r="G40" s="28">
        <v>200000</v>
      </c>
      <c r="I40" s="27" t="s">
        <v>321</v>
      </c>
      <c r="J40">
        <v>1862</v>
      </c>
      <c r="K40" s="29" t="s">
        <v>392</v>
      </c>
      <c r="L40" s="29" t="s">
        <v>392</v>
      </c>
      <c r="M40" s="29" t="s">
        <v>392</v>
      </c>
      <c r="N40" s="29" t="s">
        <v>392</v>
      </c>
      <c r="O40" s="29" t="s">
        <v>392</v>
      </c>
      <c r="AT40" s="27" t="s">
        <v>321</v>
      </c>
      <c r="AU40">
        <v>1862</v>
      </c>
      <c r="AV40" s="30">
        <v>1000000</v>
      </c>
      <c r="AW40" s="30">
        <v>100000</v>
      </c>
      <c r="AX40" s="30">
        <v>50000</v>
      </c>
      <c r="AY40" s="30">
        <v>50000</v>
      </c>
      <c r="AZ40" s="30">
        <v>200000</v>
      </c>
    </row>
    <row r="41" spans="1:117">
      <c r="A41" s="27" t="s">
        <v>247</v>
      </c>
      <c r="B41">
        <v>2425</v>
      </c>
      <c r="C41" s="28">
        <v>1000000</v>
      </c>
      <c r="D41" s="28">
        <v>100000</v>
      </c>
      <c r="E41" s="28">
        <v>50000</v>
      </c>
      <c r="F41" s="28">
        <v>50000</v>
      </c>
      <c r="G41" s="28">
        <v>200000</v>
      </c>
      <c r="I41" s="27" t="s">
        <v>247</v>
      </c>
      <c r="J41">
        <v>2425</v>
      </c>
      <c r="K41" s="29" t="s">
        <v>392</v>
      </c>
      <c r="L41" s="29" t="s">
        <v>392</v>
      </c>
      <c r="M41" s="29" t="s">
        <v>392</v>
      </c>
      <c r="N41" s="29" t="s">
        <v>392</v>
      </c>
      <c r="O41" s="29" t="s">
        <v>392</v>
      </c>
      <c r="AT41" s="27" t="s">
        <v>247</v>
      </c>
      <c r="AU41">
        <v>2425</v>
      </c>
      <c r="AV41" s="30">
        <v>1000000</v>
      </c>
      <c r="AW41" s="30">
        <v>100000</v>
      </c>
      <c r="AX41" s="30">
        <v>50000</v>
      </c>
      <c r="AY41" s="30">
        <v>50000</v>
      </c>
      <c r="AZ41" s="30">
        <v>200000</v>
      </c>
      <c r="BR41" s="38"/>
    </row>
    <row r="42" spans="1:117">
      <c r="A42" s="27" t="s">
        <v>337</v>
      </c>
      <c r="B42">
        <v>1730</v>
      </c>
      <c r="C42" s="28">
        <v>1000000</v>
      </c>
      <c r="D42" s="28">
        <v>100000</v>
      </c>
      <c r="E42" s="28">
        <v>50000</v>
      </c>
      <c r="F42" s="28">
        <v>50000</v>
      </c>
      <c r="G42" s="28">
        <v>200000</v>
      </c>
      <c r="I42" s="27" t="s">
        <v>337</v>
      </c>
      <c r="J42">
        <v>1730</v>
      </c>
      <c r="K42" s="29" t="s">
        <v>392</v>
      </c>
      <c r="L42" s="29" t="s">
        <v>392</v>
      </c>
      <c r="M42" s="29" t="s">
        <v>392</v>
      </c>
      <c r="N42" s="29" t="s">
        <v>392</v>
      </c>
      <c r="O42" s="29" t="s">
        <v>392</v>
      </c>
      <c r="AT42" s="27" t="s">
        <v>337</v>
      </c>
      <c r="AU42">
        <v>1730</v>
      </c>
      <c r="AV42" s="30">
        <v>1000000</v>
      </c>
      <c r="AW42" s="30">
        <v>100000</v>
      </c>
      <c r="AX42" s="30">
        <v>50000</v>
      </c>
      <c r="AY42" s="30">
        <v>50000</v>
      </c>
      <c r="AZ42" s="30">
        <v>200000</v>
      </c>
    </row>
    <row r="43" spans="1:117">
      <c r="A43" s="27" t="s">
        <v>32</v>
      </c>
      <c r="B43">
        <v>125</v>
      </c>
      <c r="C43" s="28">
        <v>1000000</v>
      </c>
      <c r="D43" s="28">
        <v>100000</v>
      </c>
      <c r="E43" s="28">
        <v>50000</v>
      </c>
      <c r="F43" s="28">
        <v>50000</v>
      </c>
      <c r="G43" s="28">
        <v>200000</v>
      </c>
      <c r="I43" s="27" t="s">
        <v>32</v>
      </c>
      <c r="J43">
        <v>125</v>
      </c>
      <c r="K43" s="29" t="s">
        <v>392</v>
      </c>
      <c r="L43" s="29" t="s">
        <v>392</v>
      </c>
      <c r="M43" s="29" t="s">
        <v>392</v>
      </c>
      <c r="N43" s="29" t="s">
        <v>392</v>
      </c>
      <c r="O43" s="29" t="s">
        <v>392</v>
      </c>
      <c r="AT43" s="27" t="s">
        <v>32</v>
      </c>
      <c r="AU43">
        <v>125</v>
      </c>
      <c r="AV43" s="30">
        <v>1000000</v>
      </c>
      <c r="AW43" s="30">
        <v>100000</v>
      </c>
      <c r="AX43" s="30">
        <v>50000</v>
      </c>
      <c r="AY43" s="30">
        <v>50000</v>
      </c>
      <c r="AZ43" s="30">
        <v>200000</v>
      </c>
    </row>
    <row r="44" spans="1:117">
      <c r="A44" s="27" t="s">
        <v>198</v>
      </c>
      <c r="B44">
        <v>686</v>
      </c>
      <c r="C44" s="28">
        <v>1000000</v>
      </c>
      <c r="D44" s="28">
        <v>100000</v>
      </c>
      <c r="E44" s="28">
        <v>50000</v>
      </c>
      <c r="F44" s="28">
        <v>50000</v>
      </c>
      <c r="G44" s="28">
        <v>200000</v>
      </c>
      <c r="I44" s="27" t="s">
        <v>198</v>
      </c>
      <c r="J44">
        <v>686</v>
      </c>
      <c r="K44" s="29" t="s">
        <v>392</v>
      </c>
      <c r="L44" s="29" t="s">
        <v>392</v>
      </c>
      <c r="M44" s="29" t="s">
        <v>392</v>
      </c>
      <c r="N44" s="29" t="s">
        <v>392</v>
      </c>
      <c r="O44" s="29" t="s">
        <v>392</v>
      </c>
      <c r="AT44" s="27" t="s">
        <v>198</v>
      </c>
      <c r="AU44">
        <v>686</v>
      </c>
      <c r="AV44" s="30">
        <v>1000000</v>
      </c>
      <c r="AW44" s="30">
        <v>100000</v>
      </c>
      <c r="AX44" s="30">
        <v>50000</v>
      </c>
      <c r="AY44" s="30">
        <v>50000</v>
      </c>
      <c r="AZ44" s="30">
        <v>200000</v>
      </c>
    </row>
    <row r="45" spans="1:117" ht="24">
      <c r="A45" s="27" t="s">
        <v>202</v>
      </c>
      <c r="B45">
        <v>862</v>
      </c>
      <c r="C45" s="28">
        <v>1000000</v>
      </c>
      <c r="D45" s="28">
        <v>100000</v>
      </c>
      <c r="E45" s="28">
        <v>50000</v>
      </c>
      <c r="F45" s="28">
        <v>50000</v>
      </c>
      <c r="G45" s="28">
        <v>200000</v>
      </c>
      <c r="I45" s="27" t="s">
        <v>202</v>
      </c>
      <c r="J45">
        <v>862</v>
      </c>
      <c r="K45" s="29" t="s">
        <v>392</v>
      </c>
      <c r="L45" s="29" t="s">
        <v>392</v>
      </c>
      <c r="M45" s="29" t="s">
        <v>392</v>
      </c>
      <c r="N45" s="29" t="s">
        <v>392</v>
      </c>
      <c r="O45" s="29" t="s">
        <v>392</v>
      </c>
      <c r="AT45" s="27" t="s">
        <v>202</v>
      </c>
      <c r="AU45">
        <v>862</v>
      </c>
      <c r="AV45" s="30">
        <v>1000000</v>
      </c>
      <c r="AW45" s="30">
        <v>100000</v>
      </c>
      <c r="AX45" s="30">
        <v>50000</v>
      </c>
      <c r="AY45" s="30">
        <v>50000</v>
      </c>
      <c r="AZ45" s="30">
        <v>200000</v>
      </c>
      <c r="BS45" s="14" t="s">
        <v>442</v>
      </c>
    </row>
    <row r="46" spans="1:117">
      <c r="A46" s="27" t="s">
        <v>107</v>
      </c>
      <c r="B46">
        <v>381</v>
      </c>
      <c r="C46" s="28">
        <v>1000000</v>
      </c>
      <c r="D46" s="28">
        <v>100000</v>
      </c>
      <c r="E46" s="28">
        <v>50000</v>
      </c>
      <c r="F46" s="28">
        <v>50000</v>
      </c>
      <c r="G46" s="28">
        <v>200000</v>
      </c>
      <c r="I46" s="27" t="s">
        <v>107</v>
      </c>
      <c r="J46">
        <v>381</v>
      </c>
      <c r="K46" s="29" t="s">
        <v>392</v>
      </c>
      <c r="L46" s="29" t="s">
        <v>392</v>
      </c>
      <c r="M46" s="29" t="s">
        <v>392</v>
      </c>
      <c r="N46" s="29" t="s">
        <v>392</v>
      </c>
      <c r="O46" s="29" t="s">
        <v>392</v>
      </c>
      <c r="AT46" s="27" t="s">
        <v>107</v>
      </c>
      <c r="AU46">
        <v>381</v>
      </c>
      <c r="AV46" s="30">
        <v>1000000</v>
      </c>
      <c r="AW46" s="30">
        <v>100000</v>
      </c>
      <c r="AX46" s="30">
        <v>50000</v>
      </c>
      <c r="AY46" s="30">
        <v>50000</v>
      </c>
      <c r="AZ46" s="30">
        <v>200000</v>
      </c>
      <c r="BS46" s="44">
        <f>CG29*(BH21+BH23+BH25)+BH27+BH29</f>
        <v>239249999.99999997</v>
      </c>
      <c r="DM46" t="s">
        <v>443</v>
      </c>
    </row>
    <row r="47" spans="1:117">
      <c r="A47" s="27" t="s">
        <v>72</v>
      </c>
      <c r="B47">
        <v>484</v>
      </c>
      <c r="C47" s="28">
        <v>1000000</v>
      </c>
      <c r="D47" s="28">
        <v>100000</v>
      </c>
      <c r="E47" s="28">
        <v>50000</v>
      </c>
      <c r="F47" s="28">
        <v>50000</v>
      </c>
      <c r="G47" s="28">
        <v>200000</v>
      </c>
      <c r="I47" s="27" t="s">
        <v>72</v>
      </c>
      <c r="J47">
        <v>484</v>
      </c>
      <c r="K47" s="29" t="s">
        <v>392</v>
      </c>
      <c r="L47" s="29" t="s">
        <v>392</v>
      </c>
      <c r="M47" s="29" t="s">
        <v>392</v>
      </c>
      <c r="N47" s="29" t="s">
        <v>392</v>
      </c>
      <c r="O47" s="29" t="s">
        <v>392</v>
      </c>
      <c r="AT47" s="27" t="s">
        <v>72</v>
      </c>
      <c r="AU47">
        <v>484</v>
      </c>
      <c r="AV47" s="30">
        <v>1000000</v>
      </c>
      <c r="AW47" s="30">
        <v>100000</v>
      </c>
      <c r="AX47" s="30">
        <v>50000</v>
      </c>
      <c r="AY47" s="30">
        <v>50000</v>
      </c>
      <c r="AZ47" s="30">
        <v>200000</v>
      </c>
    </row>
    <row r="48" spans="1:117">
      <c r="A48" s="27" t="s">
        <v>132</v>
      </c>
      <c r="B48">
        <v>1285</v>
      </c>
      <c r="C48" s="28">
        <v>1000000</v>
      </c>
      <c r="D48" s="28">
        <v>100000</v>
      </c>
      <c r="E48" s="28">
        <v>50000</v>
      </c>
      <c r="F48" s="28">
        <v>50000</v>
      </c>
      <c r="G48" s="28">
        <v>200000</v>
      </c>
      <c r="I48" s="27" t="s">
        <v>132</v>
      </c>
      <c r="J48">
        <v>1285</v>
      </c>
      <c r="K48" s="29" t="s">
        <v>392</v>
      </c>
      <c r="L48" s="29" t="s">
        <v>392</v>
      </c>
      <c r="M48" s="29" t="s">
        <v>392</v>
      </c>
      <c r="N48" s="29" t="s">
        <v>392</v>
      </c>
      <c r="O48" s="29" t="s">
        <v>392</v>
      </c>
      <c r="AT48" s="27" t="s">
        <v>132</v>
      </c>
      <c r="AU48">
        <v>1285</v>
      </c>
      <c r="AV48" s="30">
        <v>1000000</v>
      </c>
      <c r="AW48" s="30">
        <v>100000</v>
      </c>
      <c r="AX48" s="30">
        <v>50000</v>
      </c>
      <c r="AY48" s="30">
        <v>50000</v>
      </c>
      <c r="AZ48" s="30">
        <v>200000</v>
      </c>
    </row>
    <row r="49" spans="1:92">
      <c r="A49" s="27" t="s">
        <v>209</v>
      </c>
      <c r="B49">
        <v>1445</v>
      </c>
      <c r="C49" s="28">
        <v>1000000</v>
      </c>
      <c r="D49" s="28">
        <v>100000</v>
      </c>
      <c r="E49" s="28">
        <v>50000</v>
      </c>
      <c r="F49" s="28">
        <v>50000</v>
      </c>
      <c r="G49" s="28">
        <v>200000</v>
      </c>
      <c r="I49" s="27" t="s">
        <v>209</v>
      </c>
      <c r="J49">
        <v>1445</v>
      </c>
      <c r="K49" s="29" t="s">
        <v>392</v>
      </c>
      <c r="L49" s="29" t="s">
        <v>392</v>
      </c>
      <c r="M49" s="29" t="s">
        <v>392</v>
      </c>
      <c r="N49" s="29" t="s">
        <v>392</v>
      </c>
      <c r="O49" s="29" t="s">
        <v>392</v>
      </c>
      <c r="AT49" s="27" t="s">
        <v>209</v>
      </c>
      <c r="AU49">
        <v>1445</v>
      </c>
      <c r="AV49" s="30">
        <v>1000000</v>
      </c>
      <c r="AW49" s="30">
        <v>100000</v>
      </c>
      <c r="AX49" s="30">
        <v>50000</v>
      </c>
      <c r="AY49" s="30">
        <v>50000</v>
      </c>
      <c r="AZ49" s="30">
        <v>200000</v>
      </c>
    </row>
    <row r="50" spans="1:92">
      <c r="A50" s="27" t="s">
        <v>222</v>
      </c>
      <c r="B50">
        <v>1982</v>
      </c>
      <c r="C50" s="28">
        <v>1000000</v>
      </c>
      <c r="D50" s="28">
        <v>100000</v>
      </c>
      <c r="E50" s="28">
        <v>50000</v>
      </c>
      <c r="F50" s="28">
        <v>50000</v>
      </c>
      <c r="G50" s="28">
        <v>200000</v>
      </c>
      <c r="I50" s="27" t="s">
        <v>222</v>
      </c>
      <c r="J50">
        <v>1982</v>
      </c>
      <c r="K50" s="29" t="s">
        <v>392</v>
      </c>
      <c r="L50" s="29" t="s">
        <v>392</v>
      </c>
      <c r="M50" s="29" t="s">
        <v>392</v>
      </c>
      <c r="N50" s="29" t="s">
        <v>392</v>
      </c>
      <c r="O50" s="29" t="s">
        <v>392</v>
      </c>
      <c r="AT50" s="27" t="s">
        <v>222</v>
      </c>
      <c r="AU50">
        <v>1982</v>
      </c>
      <c r="AV50" s="30">
        <v>1000000</v>
      </c>
      <c r="AW50" s="30">
        <v>100000</v>
      </c>
      <c r="AX50" s="30">
        <v>50000</v>
      </c>
      <c r="AY50" s="30">
        <v>50000</v>
      </c>
      <c r="AZ50" s="30">
        <v>200000</v>
      </c>
    </row>
    <row r="51" spans="1:92" ht="24">
      <c r="A51" s="27" t="s">
        <v>303</v>
      </c>
      <c r="B51">
        <v>1382</v>
      </c>
      <c r="C51" s="28">
        <v>1000000</v>
      </c>
      <c r="D51" s="28">
        <v>100000</v>
      </c>
      <c r="E51" s="28">
        <v>50000</v>
      </c>
      <c r="F51" s="28">
        <v>50000</v>
      </c>
      <c r="G51" s="28">
        <v>200000</v>
      </c>
      <c r="I51" s="27" t="s">
        <v>303</v>
      </c>
      <c r="J51">
        <v>1382</v>
      </c>
      <c r="K51" s="29" t="s">
        <v>392</v>
      </c>
      <c r="L51" s="29" t="s">
        <v>392</v>
      </c>
      <c r="M51" s="29" t="s">
        <v>392</v>
      </c>
      <c r="N51" s="29" t="s">
        <v>392</v>
      </c>
      <c r="O51" s="29" t="s">
        <v>392</v>
      </c>
      <c r="AT51" s="27" t="s">
        <v>303</v>
      </c>
      <c r="AU51">
        <v>1382</v>
      </c>
      <c r="AV51" s="30">
        <v>1000000</v>
      </c>
      <c r="AW51" s="30">
        <v>100000</v>
      </c>
      <c r="AX51" s="30">
        <v>50000</v>
      </c>
      <c r="AY51" s="30">
        <v>50000</v>
      </c>
      <c r="AZ51" s="30">
        <v>200000</v>
      </c>
    </row>
    <row r="52" spans="1:92">
      <c r="A52" s="27" t="s">
        <v>184</v>
      </c>
      <c r="B52">
        <v>1499</v>
      </c>
      <c r="C52" s="28">
        <v>1000000</v>
      </c>
      <c r="D52" s="28">
        <v>100000</v>
      </c>
      <c r="E52" s="28">
        <v>50000</v>
      </c>
      <c r="F52" s="28">
        <v>50000</v>
      </c>
      <c r="G52" s="28">
        <v>200000</v>
      </c>
      <c r="I52" s="27" t="s">
        <v>184</v>
      </c>
      <c r="J52">
        <v>1499</v>
      </c>
      <c r="K52" s="29" t="s">
        <v>392</v>
      </c>
      <c r="L52" s="29" t="s">
        <v>392</v>
      </c>
      <c r="M52" s="29" t="s">
        <v>392</v>
      </c>
      <c r="N52" s="29" t="s">
        <v>392</v>
      </c>
      <c r="O52" s="29" t="s">
        <v>392</v>
      </c>
      <c r="AT52" s="27" t="s">
        <v>184</v>
      </c>
      <c r="AU52">
        <v>1499</v>
      </c>
      <c r="AV52" s="30">
        <v>1000000</v>
      </c>
      <c r="AW52" s="30">
        <v>100000</v>
      </c>
      <c r="AX52" s="30">
        <v>50000</v>
      </c>
      <c r="AY52" s="30">
        <v>50000</v>
      </c>
      <c r="AZ52" s="30">
        <v>200000</v>
      </c>
    </row>
    <row r="53" spans="1:92">
      <c r="A53" s="27" t="s">
        <v>186</v>
      </c>
      <c r="B53">
        <v>2080</v>
      </c>
      <c r="C53" s="28">
        <v>1000000</v>
      </c>
      <c r="D53" s="28">
        <v>100000</v>
      </c>
      <c r="E53" s="28">
        <v>50000</v>
      </c>
      <c r="F53" s="28">
        <v>50000</v>
      </c>
      <c r="G53" s="28">
        <v>200000</v>
      </c>
      <c r="I53" s="27" t="s">
        <v>186</v>
      </c>
      <c r="J53">
        <v>2080</v>
      </c>
      <c r="K53" s="29" t="s">
        <v>392</v>
      </c>
      <c r="L53" s="29" t="s">
        <v>392</v>
      </c>
      <c r="M53" s="29" t="s">
        <v>392</v>
      </c>
      <c r="N53" s="29" t="s">
        <v>392</v>
      </c>
      <c r="O53" s="29" t="s">
        <v>392</v>
      </c>
      <c r="AT53" s="27" t="s">
        <v>186</v>
      </c>
      <c r="AU53">
        <v>2080</v>
      </c>
      <c r="AV53" s="30">
        <v>1000000</v>
      </c>
      <c r="AW53" s="30">
        <v>100000</v>
      </c>
      <c r="AX53" s="30">
        <v>50000</v>
      </c>
      <c r="AY53" s="30">
        <v>50000</v>
      </c>
      <c r="AZ53" s="30">
        <v>200000</v>
      </c>
    </row>
    <row r="54" spans="1:92">
      <c r="A54" s="27" t="s">
        <v>325</v>
      </c>
      <c r="B54">
        <v>1782</v>
      </c>
      <c r="C54" s="28">
        <v>1000000</v>
      </c>
      <c r="D54" s="28">
        <v>100000</v>
      </c>
      <c r="E54" s="28">
        <v>50000</v>
      </c>
      <c r="F54" s="28">
        <v>50000</v>
      </c>
      <c r="G54" s="28">
        <v>200000</v>
      </c>
      <c r="I54" s="27" t="s">
        <v>325</v>
      </c>
      <c r="J54">
        <v>1782</v>
      </c>
      <c r="K54" s="29" t="s">
        <v>392</v>
      </c>
      <c r="L54" s="29" t="s">
        <v>392</v>
      </c>
      <c r="M54" s="29" t="s">
        <v>392</v>
      </c>
      <c r="N54" s="29" t="s">
        <v>392</v>
      </c>
      <c r="O54" s="29" t="s">
        <v>392</v>
      </c>
      <c r="AT54" s="27" t="s">
        <v>325</v>
      </c>
      <c r="AU54">
        <v>1782</v>
      </c>
      <c r="AV54" s="30">
        <v>1000000</v>
      </c>
      <c r="AW54" s="30">
        <v>100000</v>
      </c>
      <c r="AX54" s="30">
        <v>50000</v>
      </c>
      <c r="AY54" s="30">
        <v>50000</v>
      </c>
      <c r="AZ54" s="30">
        <v>200000</v>
      </c>
    </row>
    <row r="55" spans="1:92">
      <c r="A55" s="27" t="s">
        <v>291</v>
      </c>
      <c r="B55">
        <v>562</v>
      </c>
      <c r="C55" s="28">
        <v>1000000</v>
      </c>
      <c r="D55" s="28">
        <v>100000</v>
      </c>
      <c r="E55" s="28">
        <v>50000</v>
      </c>
      <c r="F55" s="28">
        <v>50000</v>
      </c>
      <c r="G55" s="28">
        <v>200000</v>
      </c>
      <c r="I55" s="27" t="s">
        <v>291</v>
      </c>
      <c r="J55">
        <v>562</v>
      </c>
      <c r="K55" s="29" t="s">
        <v>392</v>
      </c>
      <c r="L55" s="29" t="s">
        <v>392</v>
      </c>
      <c r="M55" s="29" t="s">
        <v>392</v>
      </c>
      <c r="N55" s="29" t="s">
        <v>392</v>
      </c>
      <c r="O55" s="29" t="s">
        <v>392</v>
      </c>
      <c r="AT55" s="27" t="s">
        <v>291</v>
      </c>
      <c r="AU55">
        <v>562</v>
      </c>
      <c r="AV55" s="30">
        <v>1000000</v>
      </c>
      <c r="AW55" s="30">
        <v>100000</v>
      </c>
      <c r="AX55" s="30">
        <v>50000</v>
      </c>
      <c r="AY55" s="30">
        <v>50000</v>
      </c>
      <c r="AZ55" s="30">
        <v>200000</v>
      </c>
    </row>
    <row r="56" spans="1:92">
      <c r="A56" s="27" t="s">
        <v>196</v>
      </c>
      <c r="B56">
        <v>482</v>
      </c>
      <c r="C56" s="28">
        <v>1000000</v>
      </c>
      <c r="D56" s="28">
        <v>100000</v>
      </c>
      <c r="E56" s="28">
        <v>50000</v>
      </c>
      <c r="F56" s="28">
        <v>50000</v>
      </c>
      <c r="G56" s="28">
        <v>200000</v>
      </c>
      <c r="I56" s="27" t="s">
        <v>196</v>
      </c>
      <c r="J56">
        <v>482</v>
      </c>
      <c r="K56" s="29" t="s">
        <v>392</v>
      </c>
      <c r="L56" s="29" t="s">
        <v>392</v>
      </c>
      <c r="M56" s="29" t="s">
        <v>392</v>
      </c>
      <c r="N56" s="29" t="s">
        <v>392</v>
      </c>
      <c r="O56" s="29" t="s">
        <v>392</v>
      </c>
      <c r="AT56" s="27" t="s">
        <v>196</v>
      </c>
      <c r="AU56">
        <v>482</v>
      </c>
      <c r="AV56" s="30">
        <v>1000000</v>
      </c>
      <c r="AW56" s="30">
        <v>100000</v>
      </c>
      <c r="AX56" s="30">
        <v>50000</v>
      </c>
      <c r="AY56" s="30">
        <v>50000</v>
      </c>
      <c r="AZ56" s="30">
        <v>200000</v>
      </c>
    </row>
    <row r="57" spans="1:92">
      <c r="A57" s="27" t="s">
        <v>138</v>
      </c>
      <c r="B57">
        <v>1763</v>
      </c>
      <c r="C57" s="28">
        <v>1000000</v>
      </c>
      <c r="D57" s="28">
        <v>100000</v>
      </c>
      <c r="E57" s="28">
        <v>50000</v>
      </c>
      <c r="F57" s="28">
        <v>50000</v>
      </c>
      <c r="G57" s="28">
        <v>200000</v>
      </c>
      <c r="I57" s="27" t="s">
        <v>138</v>
      </c>
      <c r="J57">
        <v>1763</v>
      </c>
      <c r="K57" s="29" t="s">
        <v>392</v>
      </c>
      <c r="L57" s="29" t="s">
        <v>392</v>
      </c>
      <c r="M57" s="29" t="s">
        <v>392</v>
      </c>
      <c r="N57" s="29" t="s">
        <v>392</v>
      </c>
      <c r="O57" s="29" t="s">
        <v>392</v>
      </c>
      <c r="AT57" s="27" t="s">
        <v>138</v>
      </c>
      <c r="AU57">
        <v>1763</v>
      </c>
      <c r="AV57" s="30">
        <v>1000000</v>
      </c>
      <c r="AW57" s="30">
        <v>100000</v>
      </c>
      <c r="AX57" s="30">
        <v>50000</v>
      </c>
      <c r="AY57" s="30">
        <v>50000</v>
      </c>
      <c r="AZ57" s="30">
        <v>200000</v>
      </c>
    </row>
    <row r="58" spans="1:92" ht="24">
      <c r="A58" s="27" t="s">
        <v>316</v>
      </c>
      <c r="B58">
        <v>1439</v>
      </c>
      <c r="C58" s="28">
        <v>1000000</v>
      </c>
      <c r="D58" s="28">
        <v>100000</v>
      </c>
      <c r="E58" s="28">
        <v>50000</v>
      </c>
      <c r="F58" s="28">
        <v>50000</v>
      </c>
      <c r="G58" s="28">
        <v>200000</v>
      </c>
      <c r="I58" s="27" t="s">
        <v>316</v>
      </c>
      <c r="J58">
        <v>1439</v>
      </c>
      <c r="K58" s="29" t="s">
        <v>392</v>
      </c>
      <c r="L58" s="29" t="s">
        <v>392</v>
      </c>
      <c r="M58" s="29" t="s">
        <v>392</v>
      </c>
      <c r="N58" s="29" t="s">
        <v>392</v>
      </c>
      <c r="O58" s="29" t="s">
        <v>392</v>
      </c>
      <c r="AT58" s="27" t="s">
        <v>316</v>
      </c>
      <c r="AU58">
        <v>1439</v>
      </c>
      <c r="AV58" s="30">
        <v>1000000</v>
      </c>
      <c r="AW58" s="30">
        <v>100000</v>
      </c>
      <c r="AX58" s="30">
        <v>50000</v>
      </c>
      <c r="AY58" s="30">
        <v>50000</v>
      </c>
      <c r="AZ58" s="30">
        <v>200000</v>
      </c>
      <c r="CF58" t="e" cm="1">
        <f t="array" ref="CF58">CONCAT</f>
        <v>#NAME?</v>
      </c>
    </row>
    <row r="59" spans="1:92">
      <c r="A59" s="27" t="s">
        <v>146</v>
      </c>
      <c r="B59">
        <v>2026</v>
      </c>
      <c r="C59" s="28">
        <v>1000000</v>
      </c>
      <c r="D59" s="28">
        <v>100000</v>
      </c>
      <c r="E59" s="28">
        <v>50000</v>
      </c>
      <c r="F59" s="28">
        <v>50000</v>
      </c>
      <c r="G59" s="28">
        <v>200000</v>
      </c>
      <c r="I59" s="27" t="s">
        <v>146</v>
      </c>
      <c r="J59">
        <v>2026</v>
      </c>
      <c r="K59" s="29" t="s">
        <v>392</v>
      </c>
      <c r="L59" s="29" t="s">
        <v>392</v>
      </c>
      <c r="M59" s="29" t="s">
        <v>392</v>
      </c>
      <c r="N59" s="29" t="s">
        <v>392</v>
      </c>
      <c r="O59" s="29" t="s">
        <v>392</v>
      </c>
      <c r="AT59" s="27" t="s">
        <v>146</v>
      </c>
      <c r="AU59">
        <v>2026</v>
      </c>
      <c r="AV59" s="30">
        <v>1000000</v>
      </c>
      <c r="AW59" s="30">
        <v>100000</v>
      </c>
      <c r="AX59" s="30">
        <v>50000</v>
      </c>
      <c r="AY59" s="30">
        <v>50000</v>
      </c>
      <c r="AZ59" s="30">
        <v>200000</v>
      </c>
      <c r="CE59">
        <v>1</v>
      </c>
      <c r="CF59">
        <v>1</v>
      </c>
      <c r="CG59">
        <v>2</v>
      </c>
      <c r="CH59">
        <v>3</v>
      </c>
      <c r="CI59">
        <v>4</v>
      </c>
      <c r="CJ59">
        <v>5</v>
      </c>
      <c r="CK59">
        <v>6</v>
      </c>
      <c r="CL59">
        <v>8</v>
      </c>
      <c r="CM59">
        <v>10</v>
      </c>
      <c r="CN59">
        <v>11</v>
      </c>
    </row>
    <row r="60" spans="1:92">
      <c r="A60" s="27" t="s">
        <v>228</v>
      </c>
      <c r="B60">
        <v>662</v>
      </c>
      <c r="C60" s="28">
        <v>1000000</v>
      </c>
      <c r="D60" s="28">
        <v>100000</v>
      </c>
      <c r="E60" s="28">
        <v>50000</v>
      </c>
      <c r="F60" s="28">
        <v>50000</v>
      </c>
      <c r="G60" s="28">
        <v>200000</v>
      </c>
      <c r="I60" s="27" t="s">
        <v>228</v>
      </c>
      <c r="J60">
        <v>662</v>
      </c>
      <c r="K60" s="29" t="s">
        <v>392</v>
      </c>
      <c r="L60" s="29" t="s">
        <v>392</v>
      </c>
      <c r="M60" s="29" t="s">
        <v>392</v>
      </c>
      <c r="N60" s="29" t="s">
        <v>392</v>
      </c>
      <c r="O60" s="29" t="s">
        <v>392</v>
      </c>
      <c r="AT60" s="27" t="s">
        <v>228</v>
      </c>
      <c r="AU60">
        <v>662</v>
      </c>
      <c r="AV60" s="30">
        <v>1000000</v>
      </c>
      <c r="AW60" s="30">
        <v>100000</v>
      </c>
      <c r="AX60" s="30">
        <v>50000</v>
      </c>
      <c r="AY60" s="30">
        <v>50000</v>
      </c>
      <c r="AZ60" s="30">
        <v>200000</v>
      </c>
      <c r="CE60">
        <v>2</v>
      </c>
    </row>
    <row r="61" spans="1:92">
      <c r="A61" s="27" t="s">
        <v>108</v>
      </c>
      <c r="B61">
        <v>461</v>
      </c>
      <c r="C61" s="28">
        <v>1000000</v>
      </c>
      <c r="D61" s="28">
        <v>100000</v>
      </c>
      <c r="E61" s="28">
        <v>50000</v>
      </c>
      <c r="F61" s="28">
        <v>50000</v>
      </c>
      <c r="G61" s="28">
        <v>200000</v>
      </c>
      <c r="I61" s="27" t="s">
        <v>108</v>
      </c>
      <c r="J61">
        <v>461</v>
      </c>
      <c r="K61" s="29" t="s">
        <v>392</v>
      </c>
      <c r="L61" s="29" t="s">
        <v>392</v>
      </c>
      <c r="M61" s="29" t="s">
        <v>392</v>
      </c>
      <c r="N61" s="29" t="s">
        <v>392</v>
      </c>
      <c r="O61" s="29" t="s">
        <v>392</v>
      </c>
      <c r="AT61" s="27" t="s">
        <v>108</v>
      </c>
      <c r="AU61">
        <v>461</v>
      </c>
      <c r="AV61" s="30">
        <v>1000000</v>
      </c>
      <c r="AW61" s="30">
        <v>100000</v>
      </c>
      <c r="AX61" s="30">
        <v>50000</v>
      </c>
      <c r="AY61" s="30">
        <v>50000</v>
      </c>
      <c r="AZ61" s="30">
        <v>200000</v>
      </c>
      <c r="CE61">
        <v>3</v>
      </c>
    </row>
    <row r="62" spans="1:92">
      <c r="A62" s="27" t="s">
        <v>310</v>
      </c>
      <c r="B62">
        <v>617</v>
      </c>
      <c r="C62" s="28">
        <v>1000000</v>
      </c>
      <c r="D62" s="28">
        <v>100000</v>
      </c>
      <c r="E62" s="28">
        <v>50000</v>
      </c>
      <c r="F62" s="28">
        <v>50000</v>
      </c>
      <c r="G62" s="28">
        <v>200000</v>
      </c>
      <c r="I62" s="27" t="s">
        <v>310</v>
      </c>
      <c r="J62">
        <v>617</v>
      </c>
      <c r="K62" s="29" t="s">
        <v>392</v>
      </c>
      <c r="L62" s="29" t="s">
        <v>392</v>
      </c>
      <c r="M62" s="29" t="s">
        <v>392</v>
      </c>
      <c r="N62" s="29" t="s">
        <v>392</v>
      </c>
      <c r="O62" s="29" t="s">
        <v>392</v>
      </c>
      <c r="U62" s="104" t="s">
        <v>444</v>
      </c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T62" s="27" t="s">
        <v>310</v>
      </c>
      <c r="AU62">
        <v>617</v>
      </c>
      <c r="AV62" s="30">
        <v>1000000</v>
      </c>
      <c r="AW62" s="30">
        <v>100000</v>
      </c>
      <c r="AX62" s="30">
        <v>50000</v>
      </c>
      <c r="AY62" s="30">
        <v>50000</v>
      </c>
      <c r="AZ62" s="30">
        <v>200000</v>
      </c>
      <c r="CE62">
        <v>4</v>
      </c>
    </row>
    <row r="63" spans="1:92">
      <c r="A63" s="27" t="s">
        <v>176</v>
      </c>
      <c r="B63">
        <v>980</v>
      </c>
      <c r="C63" s="28">
        <v>1000000</v>
      </c>
      <c r="D63" s="28">
        <v>100000</v>
      </c>
      <c r="E63" s="28">
        <v>50000</v>
      </c>
      <c r="F63" s="28">
        <v>50000</v>
      </c>
      <c r="G63" s="28">
        <v>200000</v>
      </c>
      <c r="I63" s="27" t="s">
        <v>176</v>
      </c>
      <c r="J63">
        <v>980</v>
      </c>
      <c r="K63" s="29" t="s">
        <v>392</v>
      </c>
      <c r="L63" s="29" t="s">
        <v>392</v>
      </c>
      <c r="M63" s="29" t="s">
        <v>392</v>
      </c>
      <c r="N63" s="29" t="s">
        <v>392</v>
      </c>
      <c r="O63" s="29" t="s">
        <v>392</v>
      </c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T63" s="27" t="s">
        <v>176</v>
      </c>
      <c r="AU63">
        <v>980</v>
      </c>
      <c r="AV63" s="30">
        <v>1000000</v>
      </c>
      <c r="AW63" s="30">
        <v>100000</v>
      </c>
      <c r="AX63" s="30">
        <v>50000</v>
      </c>
      <c r="AY63" s="30">
        <v>50000</v>
      </c>
      <c r="AZ63" s="30">
        <v>200000</v>
      </c>
      <c r="BR63">
        <v>1</v>
      </c>
      <c r="BS63" s="34" t="s">
        <v>446</v>
      </c>
      <c r="BT63" t="str">
        <f>_xlfn.CONCAT(BR63,".  ",BS63)</f>
        <v>1.  Engångsplastlock till muggar,</v>
      </c>
      <c r="CE63">
        <v>5</v>
      </c>
    </row>
    <row r="64" spans="1:92">
      <c r="A64" s="27" t="s">
        <v>139</v>
      </c>
      <c r="B64">
        <v>1764</v>
      </c>
      <c r="C64" s="28">
        <v>1000000</v>
      </c>
      <c r="D64" s="28">
        <v>100000</v>
      </c>
      <c r="E64" s="28">
        <v>50000</v>
      </c>
      <c r="F64" s="28">
        <v>50000</v>
      </c>
      <c r="G64" s="28">
        <v>200000</v>
      </c>
      <c r="I64" s="27" t="s">
        <v>139</v>
      </c>
      <c r="J64">
        <v>1764</v>
      </c>
      <c r="K64" s="29" t="s">
        <v>392</v>
      </c>
      <c r="L64" s="29" t="s">
        <v>392</v>
      </c>
      <c r="M64" s="29" t="s">
        <v>392</v>
      </c>
      <c r="N64" s="29" t="s">
        <v>392</v>
      </c>
      <c r="O64" s="29" t="s">
        <v>392</v>
      </c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T64" s="27" t="s">
        <v>139</v>
      </c>
      <c r="AU64">
        <v>1764</v>
      </c>
      <c r="AV64" s="30">
        <v>1000000</v>
      </c>
      <c r="AW64" s="30">
        <v>100000</v>
      </c>
      <c r="AX64" s="30">
        <v>50000</v>
      </c>
      <c r="AY64" s="30">
        <v>50000</v>
      </c>
      <c r="AZ64" s="30">
        <v>200000</v>
      </c>
      <c r="BR64">
        <v>2</v>
      </c>
      <c r="BS64" s="34" t="s">
        <v>447</v>
      </c>
      <c r="BT64" t="str">
        <f t="shared" ref="BT64:BT76" si="8">_xlfn.CONCAT(BR64,".  ",BS64)</f>
        <v>2.  Engångsplastlock till matlådor</v>
      </c>
      <c r="CE64">
        <v>6</v>
      </c>
    </row>
    <row r="65" spans="1:152">
      <c r="A65" s="27" t="s">
        <v>135</v>
      </c>
      <c r="B65">
        <v>1444</v>
      </c>
      <c r="C65" s="28">
        <v>1000000</v>
      </c>
      <c r="D65" s="28">
        <v>100000</v>
      </c>
      <c r="E65" s="28">
        <v>50000</v>
      </c>
      <c r="F65" s="28">
        <v>50000</v>
      </c>
      <c r="G65" s="28">
        <v>200000</v>
      </c>
      <c r="I65" s="27" t="s">
        <v>135</v>
      </c>
      <c r="J65">
        <v>1444</v>
      </c>
      <c r="K65" s="29" t="s">
        <v>392</v>
      </c>
      <c r="L65" s="29" t="s">
        <v>392</v>
      </c>
      <c r="M65" s="29" t="s">
        <v>392</v>
      </c>
      <c r="N65" s="29" t="s">
        <v>392</v>
      </c>
      <c r="O65" s="29" t="s">
        <v>392</v>
      </c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T65" s="27" t="s">
        <v>135</v>
      </c>
      <c r="AU65">
        <v>1444</v>
      </c>
      <c r="AV65" s="30">
        <v>1000000</v>
      </c>
      <c r="AW65" s="30">
        <v>100000</v>
      </c>
      <c r="AX65" s="30">
        <v>50000</v>
      </c>
      <c r="AY65" s="30">
        <v>50000</v>
      </c>
      <c r="AZ65" s="30">
        <v>200000</v>
      </c>
      <c r="BR65">
        <v>3</v>
      </c>
      <c r="BS65" s="34" t="s">
        <v>448</v>
      </c>
      <c r="BT65" t="str">
        <f t="shared" si="8"/>
        <v>3.  Flexibla omslag</v>
      </c>
      <c r="CE65">
        <v>8</v>
      </c>
    </row>
    <row r="66" spans="1:152">
      <c r="A66" s="27" t="s">
        <v>211</v>
      </c>
      <c r="B66">
        <v>1447</v>
      </c>
      <c r="C66" s="28">
        <v>1000000</v>
      </c>
      <c r="D66" s="28">
        <v>100000</v>
      </c>
      <c r="E66" s="28">
        <v>50000</v>
      </c>
      <c r="F66" s="28">
        <v>50000</v>
      </c>
      <c r="G66" s="28">
        <v>200000</v>
      </c>
      <c r="I66" s="27" t="s">
        <v>211</v>
      </c>
      <c r="J66">
        <v>1447</v>
      </c>
      <c r="K66" s="29" t="s">
        <v>392</v>
      </c>
      <c r="L66" s="29" t="s">
        <v>392</v>
      </c>
      <c r="M66" s="29" t="s">
        <v>392</v>
      </c>
      <c r="N66" s="29" t="s">
        <v>392</v>
      </c>
      <c r="O66" s="29" t="s">
        <v>392</v>
      </c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T66" s="27" t="s">
        <v>211</v>
      </c>
      <c r="AU66">
        <v>1447</v>
      </c>
      <c r="AV66" s="30">
        <v>1000000</v>
      </c>
      <c r="AW66" s="30">
        <v>100000</v>
      </c>
      <c r="AX66" s="30">
        <v>50000</v>
      </c>
      <c r="AY66" s="30">
        <v>50000</v>
      </c>
      <c r="AZ66" s="30">
        <v>200000</v>
      </c>
      <c r="BR66">
        <v>4</v>
      </c>
      <c r="BS66" s="34" t="s">
        <v>449</v>
      </c>
      <c r="BT66" t="str">
        <f t="shared" si="8"/>
        <v>4.  Matlådor som är engångsplastprodukter,</v>
      </c>
      <c r="CE66">
        <v>10</v>
      </c>
      <c r="CF66" t="s">
        <v>459</v>
      </c>
    </row>
    <row r="67" spans="1:152">
      <c r="A67" s="27" t="s">
        <v>267</v>
      </c>
      <c r="B67">
        <v>2523</v>
      </c>
      <c r="C67" s="28">
        <v>1000000</v>
      </c>
      <c r="D67" s="28">
        <v>100000</v>
      </c>
      <c r="E67" s="28">
        <v>50000</v>
      </c>
      <c r="F67" s="28">
        <v>50000</v>
      </c>
      <c r="G67" s="28">
        <v>200000</v>
      </c>
      <c r="I67" s="27" t="s">
        <v>267</v>
      </c>
      <c r="J67">
        <v>2523</v>
      </c>
      <c r="K67" s="29" t="s">
        <v>392</v>
      </c>
      <c r="L67" s="29" t="s">
        <v>392</v>
      </c>
      <c r="M67" s="29" t="s">
        <v>392</v>
      </c>
      <c r="N67" s="29" t="s">
        <v>392</v>
      </c>
      <c r="O67" s="29" t="s">
        <v>392</v>
      </c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T67" s="27" t="s">
        <v>267</v>
      </c>
      <c r="AU67">
        <v>2523</v>
      </c>
      <c r="AV67" s="30">
        <v>1000000</v>
      </c>
      <c r="AW67" s="30">
        <v>100000</v>
      </c>
      <c r="AX67" s="30">
        <v>50000</v>
      </c>
      <c r="AY67" s="30">
        <v>50000</v>
      </c>
      <c r="AZ67" s="30">
        <v>200000</v>
      </c>
      <c r="BR67">
        <v>5</v>
      </c>
      <c r="BS67" s="34" t="s">
        <v>450</v>
      </c>
      <c r="BT67" t="str">
        <f t="shared" si="8"/>
        <v>5.  Muggar som är engångsplastprodukter,</v>
      </c>
      <c r="CE67">
        <v>11</v>
      </c>
    </row>
    <row r="68" spans="1:152">
      <c r="A68" s="27" t="s">
        <v>93</v>
      </c>
      <c r="B68">
        <v>2180</v>
      </c>
      <c r="C68" s="28">
        <v>1000000</v>
      </c>
      <c r="D68" s="28">
        <v>100000</v>
      </c>
      <c r="E68" s="28">
        <v>50000</v>
      </c>
      <c r="F68" s="28">
        <v>50000</v>
      </c>
      <c r="G68" s="28">
        <v>200000</v>
      </c>
      <c r="I68" s="27" t="s">
        <v>93</v>
      </c>
      <c r="J68">
        <v>2180</v>
      </c>
      <c r="K68" s="29" t="s">
        <v>392</v>
      </c>
      <c r="L68" s="29" t="s">
        <v>392</v>
      </c>
      <c r="M68" s="29" t="s">
        <v>392</v>
      </c>
      <c r="N68" s="29" t="s">
        <v>392</v>
      </c>
      <c r="O68" s="29" t="s">
        <v>392</v>
      </c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T68" s="27" t="s">
        <v>93</v>
      </c>
      <c r="AU68">
        <v>2180</v>
      </c>
      <c r="AV68" s="30">
        <v>1000000</v>
      </c>
      <c r="AW68" s="30">
        <v>100000</v>
      </c>
      <c r="AX68" s="30">
        <v>50000</v>
      </c>
      <c r="AY68" s="30">
        <v>50000</v>
      </c>
      <c r="AZ68" s="30">
        <v>200000</v>
      </c>
      <c r="BR68">
        <v>6</v>
      </c>
      <c r="BS68" s="34" t="s">
        <v>451</v>
      </c>
      <c r="BT68" t="str">
        <f t="shared" si="8"/>
        <v>6.  Pastflaskor för dryck som rymmer mindre än 0,6 liter,</v>
      </c>
    </row>
    <row r="69" spans="1:152">
      <c r="A69" s="27" t="s">
        <v>23</v>
      </c>
      <c r="B69">
        <v>1480</v>
      </c>
      <c r="C69" s="28">
        <v>1000000</v>
      </c>
      <c r="D69" s="28">
        <v>100000</v>
      </c>
      <c r="E69" s="28">
        <v>50000</v>
      </c>
      <c r="F69" s="28">
        <v>50000</v>
      </c>
      <c r="G69" s="28">
        <v>200000</v>
      </c>
      <c r="I69" s="27" t="s">
        <v>23</v>
      </c>
      <c r="J69">
        <v>1480</v>
      </c>
      <c r="K69" s="29" t="s">
        <v>392</v>
      </c>
      <c r="L69" s="29" t="s">
        <v>392</v>
      </c>
      <c r="M69" s="29" t="s">
        <v>392</v>
      </c>
      <c r="N69" s="29" t="s">
        <v>392</v>
      </c>
      <c r="O69" s="29" t="s">
        <v>392</v>
      </c>
      <c r="AT69" s="27" t="s">
        <v>23</v>
      </c>
      <c r="AU69">
        <v>1480</v>
      </c>
      <c r="AV69" s="30">
        <v>1000000</v>
      </c>
      <c r="AW69" s="30">
        <v>100000</v>
      </c>
      <c r="AX69" s="30">
        <v>50000</v>
      </c>
      <c r="AY69" s="30">
        <v>50000</v>
      </c>
      <c r="AZ69" s="30">
        <v>200000</v>
      </c>
      <c r="BR69">
        <v>7</v>
      </c>
      <c r="BS69" t="s">
        <v>452</v>
      </c>
      <c r="BT69" t="str">
        <f t="shared" si="8"/>
        <v>7.  Plastflaskor för dryck som rymmer mer än 0,6 liter,</v>
      </c>
    </row>
    <row r="70" spans="1:152">
      <c r="A70" s="27" t="s">
        <v>213</v>
      </c>
      <c r="B70">
        <v>1471</v>
      </c>
      <c r="C70" s="28">
        <v>1000000</v>
      </c>
      <c r="D70" s="28">
        <v>100000</v>
      </c>
      <c r="E70" s="28">
        <v>50000</v>
      </c>
      <c r="F70" s="28">
        <v>50000</v>
      </c>
      <c r="G70" s="28">
        <v>200000</v>
      </c>
      <c r="I70" s="27" t="s">
        <v>213</v>
      </c>
      <c r="J70">
        <v>1471</v>
      </c>
      <c r="K70" s="29" t="s">
        <v>392</v>
      </c>
      <c r="L70" s="29" t="s">
        <v>392</v>
      </c>
      <c r="M70" s="29" t="s">
        <v>392</v>
      </c>
      <c r="N70" s="29" t="s">
        <v>392</v>
      </c>
      <c r="O70" s="29" t="s">
        <v>392</v>
      </c>
      <c r="AT70" s="27" t="s">
        <v>213</v>
      </c>
      <c r="AU70">
        <v>1471</v>
      </c>
      <c r="AV70" s="30">
        <v>1000000</v>
      </c>
      <c r="AW70" s="30">
        <v>100000</v>
      </c>
      <c r="AX70" s="30">
        <v>50000</v>
      </c>
      <c r="AY70" s="30">
        <v>50000</v>
      </c>
      <c r="AZ70" s="30">
        <v>200000</v>
      </c>
      <c r="BR70">
        <v>8</v>
      </c>
      <c r="BS70" s="34" t="s">
        <v>453</v>
      </c>
      <c r="BT70" t="str">
        <f t="shared" si="8"/>
        <v>8.  Andra dryckesbehållare än plastflaskor som rymmer mindre än 0,6 liter,</v>
      </c>
    </row>
    <row r="71" spans="1:152">
      <c r="A71" s="27" t="s">
        <v>281</v>
      </c>
      <c r="B71">
        <v>643</v>
      </c>
      <c r="C71" s="28">
        <v>1000000</v>
      </c>
      <c r="D71" s="28">
        <v>100000</v>
      </c>
      <c r="E71" s="28">
        <v>50000</v>
      </c>
      <c r="F71" s="28">
        <v>50000</v>
      </c>
      <c r="G71" s="28">
        <v>200000</v>
      </c>
      <c r="I71" s="27" t="s">
        <v>281</v>
      </c>
      <c r="J71">
        <v>643</v>
      </c>
      <c r="K71" s="29" t="s">
        <v>392</v>
      </c>
      <c r="L71" s="29" t="s">
        <v>392</v>
      </c>
      <c r="M71" s="29" t="s">
        <v>392</v>
      </c>
      <c r="N71" s="29" t="s">
        <v>392</v>
      </c>
      <c r="O71" s="29" t="s">
        <v>392</v>
      </c>
      <c r="AT71" s="27" t="s">
        <v>281</v>
      </c>
      <c r="AU71">
        <v>643</v>
      </c>
      <c r="AV71" s="30">
        <v>1000000</v>
      </c>
      <c r="AW71" s="30">
        <v>100000</v>
      </c>
      <c r="AX71" s="30">
        <v>50000</v>
      </c>
      <c r="AY71" s="30">
        <v>50000</v>
      </c>
      <c r="AZ71" s="30">
        <v>200000</v>
      </c>
      <c r="BR71">
        <v>9</v>
      </c>
      <c r="BS71" t="s">
        <v>454</v>
      </c>
      <c r="BT71" t="str">
        <f t="shared" si="8"/>
        <v>9.  Andra dryckesbehållare än plastflaskor som rymmer mer än 0,6 liter,</v>
      </c>
    </row>
    <row r="72" spans="1:152">
      <c r="A72" s="27" t="s">
        <v>326</v>
      </c>
      <c r="B72">
        <v>1783</v>
      </c>
      <c r="C72" s="28">
        <v>1000000</v>
      </c>
      <c r="D72" s="28">
        <v>100000</v>
      </c>
      <c r="E72" s="28">
        <v>50000</v>
      </c>
      <c r="F72" s="28">
        <v>50000</v>
      </c>
      <c r="G72" s="28">
        <v>200000</v>
      </c>
      <c r="I72" s="27" t="s">
        <v>326</v>
      </c>
      <c r="J72">
        <v>1783</v>
      </c>
      <c r="K72" s="29" t="s">
        <v>392</v>
      </c>
      <c r="L72" s="29" t="s">
        <v>392</v>
      </c>
      <c r="M72" s="29" t="s">
        <v>392</v>
      </c>
      <c r="N72" s="29" t="s">
        <v>392</v>
      </c>
      <c r="O72" s="29" t="s">
        <v>392</v>
      </c>
      <c r="AT72" s="27" t="s">
        <v>326</v>
      </c>
      <c r="AU72">
        <v>1783</v>
      </c>
      <c r="AV72" s="30">
        <v>1000000</v>
      </c>
      <c r="AW72" s="30">
        <v>100000</v>
      </c>
      <c r="AX72" s="30">
        <v>50000</v>
      </c>
      <c r="AY72" s="30">
        <v>50000</v>
      </c>
      <c r="AZ72" s="30">
        <v>200000</v>
      </c>
      <c r="BR72">
        <v>10</v>
      </c>
      <c r="BS72" s="34" t="s">
        <v>455</v>
      </c>
      <c r="BT72" t="str">
        <f t="shared" si="8"/>
        <v>10.  Fimpar</v>
      </c>
    </row>
    <row r="73" spans="1:152">
      <c r="A73" s="27" t="s">
        <v>141</v>
      </c>
      <c r="B73">
        <v>1861</v>
      </c>
      <c r="C73" s="28">
        <v>1000000</v>
      </c>
      <c r="D73" s="28">
        <v>100000</v>
      </c>
      <c r="E73" s="28">
        <v>50000</v>
      </c>
      <c r="F73" s="28">
        <v>50000</v>
      </c>
      <c r="G73" s="28">
        <v>200000</v>
      </c>
      <c r="I73" s="27" t="s">
        <v>141</v>
      </c>
      <c r="J73">
        <v>1861</v>
      </c>
      <c r="K73" s="29" t="s">
        <v>392</v>
      </c>
      <c r="L73" s="29" t="s">
        <v>392</v>
      </c>
      <c r="M73" s="29" t="s">
        <v>392</v>
      </c>
      <c r="N73" s="29" t="s">
        <v>392</v>
      </c>
      <c r="O73" s="29" t="s">
        <v>392</v>
      </c>
      <c r="AT73" s="27" t="s">
        <v>141</v>
      </c>
      <c r="AU73">
        <v>1861</v>
      </c>
      <c r="AV73" s="30">
        <v>1000000</v>
      </c>
      <c r="AW73" s="30">
        <v>100000</v>
      </c>
      <c r="AX73" s="30">
        <v>50000</v>
      </c>
      <c r="AY73" s="30">
        <v>50000</v>
      </c>
      <c r="AZ73" s="30">
        <v>200000</v>
      </c>
      <c r="BR73">
        <v>11</v>
      </c>
      <c r="BS73" s="34" t="s">
        <v>456</v>
      </c>
      <c r="BT73" t="str">
        <f t="shared" si="8"/>
        <v>11.  Tunna plastbärkassar,</v>
      </c>
      <c r="EV73" t="s">
        <v>445</v>
      </c>
    </row>
    <row r="74" spans="1:152" ht="24">
      <c r="A74" s="27" t="s">
        <v>143</v>
      </c>
      <c r="B74">
        <v>1961</v>
      </c>
      <c r="C74" s="28">
        <v>1000000</v>
      </c>
      <c r="D74" s="28">
        <v>100000</v>
      </c>
      <c r="E74" s="28">
        <v>50000</v>
      </c>
      <c r="F74" s="28">
        <v>50000</v>
      </c>
      <c r="G74" s="28">
        <v>200000</v>
      </c>
      <c r="I74" s="27" t="s">
        <v>143</v>
      </c>
      <c r="J74">
        <v>1961</v>
      </c>
      <c r="K74" s="29" t="s">
        <v>392</v>
      </c>
      <c r="L74" s="29" t="s">
        <v>392</v>
      </c>
      <c r="M74" s="29" t="s">
        <v>392</v>
      </c>
      <c r="N74" s="29" t="s">
        <v>392</v>
      </c>
      <c r="O74" s="29" t="s">
        <v>392</v>
      </c>
      <c r="AT74" s="27" t="s">
        <v>143</v>
      </c>
      <c r="AU74">
        <v>1961</v>
      </c>
      <c r="AV74" s="30">
        <v>1000000</v>
      </c>
      <c r="AW74" s="30">
        <v>100000</v>
      </c>
      <c r="AX74" s="30">
        <v>50000</v>
      </c>
      <c r="AY74" s="30">
        <v>50000</v>
      </c>
      <c r="AZ74" s="30">
        <v>200000</v>
      </c>
      <c r="BR74">
        <v>12</v>
      </c>
      <c r="BS74" t="s">
        <v>457</v>
      </c>
      <c r="BT74" t="str">
        <f t="shared" si="8"/>
        <v xml:space="preserve">12.  Ballonger, </v>
      </c>
      <c r="BY74">
        <v>0.1</v>
      </c>
    </row>
    <row r="75" spans="1:152">
      <c r="A75" s="27" t="s">
        <v>85</v>
      </c>
      <c r="B75">
        <v>1380</v>
      </c>
      <c r="C75" s="28">
        <v>1000000</v>
      </c>
      <c r="D75" s="28">
        <v>100000</v>
      </c>
      <c r="E75" s="28">
        <v>50000</v>
      </c>
      <c r="F75" s="28">
        <v>50000</v>
      </c>
      <c r="G75" s="28">
        <v>200000</v>
      </c>
      <c r="I75" s="27" t="s">
        <v>85</v>
      </c>
      <c r="J75">
        <v>1380</v>
      </c>
      <c r="K75" s="29" t="s">
        <v>392</v>
      </c>
      <c r="L75" s="29" t="s">
        <v>392</v>
      </c>
      <c r="M75" s="29" t="s">
        <v>392</v>
      </c>
      <c r="N75" s="29" t="s">
        <v>392</v>
      </c>
      <c r="O75" s="29" t="s">
        <v>392</v>
      </c>
      <c r="AT75" s="27" t="s">
        <v>85</v>
      </c>
      <c r="AU75">
        <v>1380</v>
      </c>
      <c r="AV75" s="30">
        <v>1000000</v>
      </c>
      <c r="AW75" s="30">
        <v>100000</v>
      </c>
      <c r="AX75" s="30">
        <v>50000</v>
      </c>
      <c r="AY75" s="30">
        <v>50000</v>
      </c>
      <c r="AZ75" s="30">
        <v>200000</v>
      </c>
      <c r="BR75">
        <v>13</v>
      </c>
      <c r="BS75" t="s">
        <v>458</v>
      </c>
      <c r="BT75" t="str">
        <f t="shared" si="8"/>
        <v>13.  Våtservetter.</v>
      </c>
      <c r="BY75">
        <v>0.05</v>
      </c>
    </row>
    <row r="76" spans="1:152">
      <c r="A76" s="27" t="s">
        <v>287</v>
      </c>
      <c r="B76">
        <v>1761</v>
      </c>
      <c r="C76" s="28">
        <v>1000000</v>
      </c>
      <c r="D76" s="28">
        <v>100000</v>
      </c>
      <c r="E76" s="28">
        <v>50000</v>
      </c>
      <c r="F76" s="28">
        <v>50000</v>
      </c>
      <c r="G76" s="28">
        <v>200000</v>
      </c>
      <c r="I76" s="27" t="s">
        <v>287</v>
      </c>
      <c r="J76">
        <v>1761</v>
      </c>
      <c r="K76" s="29" t="s">
        <v>392</v>
      </c>
      <c r="L76" s="29" t="s">
        <v>392</v>
      </c>
      <c r="M76" s="29" t="s">
        <v>392</v>
      </c>
      <c r="N76" s="29" t="s">
        <v>392</v>
      </c>
      <c r="O76" s="29" t="s">
        <v>392</v>
      </c>
      <c r="AT76" s="27" t="s">
        <v>287</v>
      </c>
      <c r="AU76">
        <v>1761</v>
      </c>
      <c r="AV76" s="30">
        <v>1000000</v>
      </c>
      <c r="AW76" s="30">
        <v>100000</v>
      </c>
      <c r="AX76" s="30">
        <v>50000</v>
      </c>
      <c r="AY76" s="30">
        <v>50000</v>
      </c>
      <c r="AZ76" s="30">
        <v>200000</v>
      </c>
      <c r="BR76" s="16">
        <v>14</v>
      </c>
      <c r="BS76" s="16" t="s">
        <v>441</v>
      </c>
      <c r="BT76" t="str">
        <f t="shared" si="8"/>
        <v xml:space="preserve">14.  Övrigt </v>
      </c>
      <c r="BY76">
        <v>0.04</v>
      </c>
    </row>
    <row r="77" spans="1:152">
      <c r="A77" s="27" t="s">
        <v>36</v>
      </c>
      <c r="B77">
        <v>136</v>
      </c>
      <c r="C77" s="28">
        <v>1000000</v>
      </c>
      <c r="D77" s="28">
        <v>100000</v>
      </c>
      <c r="E77" s="28">
        <v>50000</v>
      </c>
      <c r="F77" s="28">
        <v>50000</v>
      </c>
      <c r="G77" s="28">
        <v>200000</v>
      </c>
      <c r="I77" s="27" t="s">
        <v>36</v>
      </c>
      <c r="J77">
        <v>136</v>
      </c>
      <c r="K77" s="29" t="s">
        <v>392</v>
      </c>
      <c r="L77" s="29" t="s">
        <v>392</v>
      </c>
      <c r="M77" s="29" t="s">
        <v>392</v>
      </c>
      <c r="N77" s="29" t="s">
        <v>392</v>
      </c>
      <c r="O77" s="29" t="s">
        <v>392</v>
      </c>
      <c r="AT77" s="27" t="s">
        <v>36</v>
      </c>
      <c r="AU77">
        <v>136</v>
      </c>
      <c r="AV77" s="30">
        <v>1000000</v>
      </c>
      <c r="AW77" s="30">
        <v>100000</v>
      </c>
      <c r="AX77" s="30">
        <v>50000</v>
      </c>
      <c r="AY77" s="30">
        <v>50000</v>
      </c>
      <c r="AZ77" s="30">
        <v>200000</v>
      </c>
      <c r="BY77">
        <v>0.08</v>
      </c>
    </row>
    <row r="78" spans="1:152" ht="24">
      <c r="A78" s="27" t="s">
        <v>251</v>
      </c>
      <c r="B78">
        <v>2583</v>
      </c>
      <c r="C78" s="28">
        <v>1000000</v>
      </c>
      <c r="D78" s="28">
        <v>100000</v>
      </c>
      <c r="E78" s="28">
        <v>50000</v>
      </c>
      <c r="F78" s="28">
        <v>50000</v>
      </c>
      <c r="G78" s="28">
        <v>200000</v>
      </c>
      <c r="I78" s="27" t="s">
        <v>251</v>
      </c>
      <c r="J78">
        <v>2583</v>
      </c>
      <c r="K78" s="29" t="s">
        <v>392</v>
      </c>
      <c r="L78" s="29" t="s">
        <v>392</v>
      </c>
      <c r="M78" s="29" t="s">
        <v>392</v>
      </c>
      <c r="N78" s="29" t="s">
        <v>392</v>
      </c>
      <c r="O78" s="29" t="s">
        <v>392</v>
      </c>
      <c r="AT78" s="27" t="s">
        <v>251</v>
      </c>
      <c r="AU78">
        <v>2583</v>
      </c>
      <c r="AV78" s="30">
        <v>1000000</v>
      </c>
      <c r="AW78" s="30">
        <v>100000</v>
      </c>
      <c r="AX78" s="30">
        <v>50000</v>
      </c>
      <c r="AY78" s="30">
        <v>50000</v>
      </c>
      <c r="AZ78" s="30">
        <v>200000</v>
      </c>
      <c r="BY78">
        <v>0.04</v>
      </c>
    </row>
    <row r="79" spans="1:152">
      <c r="A79" s="27" t="s">
        <v>106</v>
      </c>
      <c r="B79">
        <v>331</v>
      </c>
      <c r="C79" s="28">
        <v>1000000</v>
      </c>
      <c r="D79" s="28">
        <v>100000</v>
      </c>
      <c r="E79" s="28">
        <v>50000</v>
      </c>
      <c r="F79" s="28">
        <v>50000</v>
      </c>
      <c r="G79" s="28">
        <v>200000</v>
      </c>
      <c r="I79" s="27" t="s">
        <v>106</v>
      </c>
      <c r="J79">
        <v>331</v>
      </c>
      <c r="K79" s="29" t="s">
        <v>392</v>
      </c>
      <c r="L79" s="29" t="s">
        <v>392</v>
      </c>
      <c r="M79" s="29" t="s">
        <v>392</v>
      </c>
      <c r="N79" s="29" t="s">
        <v>392</v>
      </c>
      <c r="O79" s="29" t="s">
        <v>392</v>
      </c>
      <c r="AT79" s="27" t="s">
        <v>106</v>
      </c>
      <c r="AU79">
        <v>331</v>
      </c>
      <c r="AV79" s="30">
        <v>1000000</v>
      </c>
      <c r="AW79" s="30">
        <v>100000</v>
      </c>
      <c r="AX79" s="30">
        <v>50000</v>
      </c>
      <c r="AY79" s="30">
        <v>50000</v>
      </c>
      <c r="AZ79" s="30">
        <v>200000</v>
      </c>
      <c r="BY79">
        <v>0.01</v>
      </c>
    </row>
    <row r="80" spans="1:152">
      <c r="A80" s="27" t="s">
        <v>225</v>
      </c>
      <c r="B80">
        <v>2083</v>
      </c>
      <c r="C80" s="28">
        <v>1000000</v>
      </c>
      <c r="D80" s="28">
        <v>100000</v>
      </c>
      <c r="E80" s="28">
        <v>50000</v>
      </c>
      <c r="F80" s="28">
        <v>50000</v>
      </c>
      <c r="G80" s="28">
        <v>200000</v>
      </c>
      <c r="I80" s="27" t="s">
        <v>225</v>
      </c>
      <c r="J80">
        <v>2083</v>
      </c>
      <c r="K80" s="29" t="s">
        <v>392</v>
      </c>
      <c r="L80" s="29" t="s">
        <v>392</v>
      </c>
      <c r="M80" s="29" t="s">
        <v>392</v>
      </c>
      <c r="N80" s="29" t="s">
        <v>392</v>
      </c>
      <c r="O80" s="29" t="s">
        <v>392</v>
      </c>
      <c r="AT80" s="27" t="s">
        <v>225</v>
      </c>
      <c r="AU80">
        <v>2083</v>
      </c>
      <c r="AV80" s="30">
        <v>1000000</v>
      </c>
      <c r="AW80" s="30">
        <v>100000</v>
      </c>
      <c r="AX80" s="30">
        <v>50000</v>
      </c>
      <c r="AY80" s="30">
        <v>50000</v>
      </c>
      <c r="AZ80" s="30">
        <v>200000</v>
      </c>
      <c r="BY80">
        <v>0.02</v>
      </c>
    </row>
    <row r="81" spans="1:77" ht="24">
      <c r="A81" s="27" t="s">
        <v>83</v>
      </c>
      <c r="B81">
        <v>1283</v>
      </c>
      <c r="C81" s="28">
        <v>1000000</v>
      </c>
      <c r="D81" s="28">
        <v>100000</v>
      </c>
      <c r="E81" s="28">
        <v>50000</v>
      </c>
      <c r="F81" s="28">
        <v>50000</v>
      </c>
      <c r="G81" s="28">
        <v>200000</v>
      </c>
      <c r="I81" s="27" t="s">
        <v>83</v>
      </c>
      <c r="J81">
        <v>1283</v>
      </c>
      <c r="K81" s="29" t="s">
        <v>392</v>
      </c>
      <c r="L81" s="29" t="s">
        <v>392</v>
      </c>
      <c r="M81" s="29" t="s">
        <v>392</v>
      </c>
      <c r="N81" s="29" t="s">
        <v>392</v>
      </c>
      <c r="O81" s="29" t="s">
        <v>392</v>
      </c>
      <c r="AT81" s="27" t="s">
        <v>83</v>
      </c>
      <c r="AU81">
        <v>1283</v>
      </c>
      <c r="AV81" s="30">
        <v>1000000</v>
      </c>
      <c r="AW81" s="30">
        <v>100000</v>
      </c>
      <c r="AX81" s="30">
        <v>50000</v>
      </c>
      <c r="AY81" s="30">
        <v>50000</v>
      </c>
      <c r="AZ81" s="30">
        <v>200000</v>
      </c>
      <c r="BY81">
        <v>0.03</v>
      </c>
    </row>
    <row r="82" spans="1:77">
      <c r="A82" s="27" t="s">
        <v>136</v>
      </c>
      <c r="B82">
        <v>1466</v>
      </c>
      <c r="C82" s="28">
        <v>1000000</v>
      </c>
      <c r="D82" s="28">
        <v>100000</v>
      </c>
      <c r="E82" s="28">
        <v>50000</v>
      </c>
      <c r="F82" s="28">
        <v>50000</v>
      </c>
      <c r="G82" s="28">
        <v>200000</v>
      </c>
      <c r="I82" s="27" t="s">
        <v>136</v>
      </c>
      <c r="J82">
        <v>1466</v>
      </c>
      <c r="K82" s="29" t="s">
        <v>392</v>
      </c>
      <c r="L82" s="29" t="s">
        <v>392</v>
      </c>
      <c r="M82" s="29" t="s">
        <v>392</v>
      </c>
      <c r="N82" s="29" t="s">
        <v>392</v>
      </c>
      <c r="O82" s="29" t="s">
        <v>392</v>
      </c>
      <c r="AT82" s="27" t="s">
        <v>136</v>
      </c>
      <c r="AU82">
        <v>1466</v>
      </c>
      <c r="AV82" s="30">
        <v>1000000</v>
      </c>
      <c r="AW82" s="30">
        <v>100000</v>
      </c>
      <c r="AX82" s="30">
        <v>50000</v>
      </c>
      <c r="AY82" s="30">
        <v>50000</v>
      </c>
      <c r="AZ82" s="30">
        <v>200000</v>
      </c>
      <c r="BY82">
        <v>0.05</v>
      </c>
    </row>
    <row r="83" spans="1:77">
      <c r="A83" s="27" t="s">
        <v>217</v>
      </c>
      <c r="B83">
        <v>1497</v>
      </c>
      <c r="C83" s="28">
        <v>1000000</v>
      </c>
      <c r="D83" s="28">
        <v>100000</v>
      </c>
      <c r="E83" s="28">
        <v>50000</v>
      </c>
      <c r="F83" s="28">
        <v>50000</v>
      </c>
      <c r="G83" s="28">
        <v>200000</v>
      </c>
      <c r="I83" s="27" t="s">
        <v>217</v>
      </c>
      <c r="J83">
        <v>1497</v>
      </c>
      <c r="K83" s="29" t="s">
        <v>392</v>
      </c>
      <c r="L83" s="29" t="s">
        <v>392</v>
      </c>
      <c r="M83" s="29" t="s">
        <v>392</v>
      </c>
      <c r="N83" s="29" t="s">
        <v>392</v>
      </c>
      <c r="O83" s="29" t="s">
        <v>392</v>
      </c>
      <c r="AT83" s="27" t="s">
        <v>217</v>
      </c>
      <c r="AU83">
        <v>1497</v>
      </c>
      <c r="AV83" s="30">
        <v>1000000</v>
      </c>
      <c r="AW83" s="30">
        <v>100000</v>
      </c>
      <c r="AX83" s="30">
        <v>50000</v>
      </c>
      <c r="AY83" s="30">
        <v>50000</v>
      </c>
      <c r="AZ83" s="30">
        <v>200000</v>
      </c>
      <c r="BY83">
        <v>0.1</v>
      </c>
    </row>
    <row r="84" spans="1:77">
      <c r="A84" s="27" t="s">
        <v>226</v>
      </c>
      <c r="B84">
        <v>2104</v>
      </c>
      <c r="C84" s="28">
        <v>1000000</v>
      </c>
      <c r="D84" s="28">
        <v>100000</v>
      </c>
      <c r="E84" s="28">
        <v>50000</v>
      </c>
      <c r="F84" s="28">
        <v>50000</v>
      </c>
      <c r="G84" s="28">
        <v>200000</v>
      </c>
      <c r="I84" s="27" t="s">
        <v>226</v>
      </c>
      <c r="J84">
        <v>2104</v>
      </c>
      <c r="K84" s="29" t="s">
        <v>392</v>
      </c>
      <c r="L84" s="29" t="s">
        <v>392</v>
      </c>
      <c r="M84" s="29" t="s">
        <v>392</v>
      </c>
      <c r="N84" s="29" t="s">
        <v>392</v>
      </c>
      <c r="O84" s="29" t="s">
        <v>392</v>
      </c>
      <c r="AT84" s="27" t="s">
        <v>226</v>
      </c>
      <c r="AU84">
        <v>2104</v>
      </c>
      <c r="AV84" s="30">
        <v>1000000</v>
      </c>
      <c r="AW84" s="30">
        <v>100000</v>
      </c>
      <c r="AX84" s="30">
        <v>50000</v>
      </c>
      <c r="AY84" s="30">
        <v>50000</v>
      </c>
      <c r="AZ84" s="30">
        <v>200000</v>
      </c>
      <c r="BY84">
        <v>0.05</v>
      </c>
    </row>
    <row r="85" spans="1:77">
      <c r="A85" s="27" t="s">
        <v>33</v>
      </c>
      <c r="B85">
        <v>126</v>
      </c>
      <c r="C85" s="28">
        <v>1000000</v>
      </c>
      <c r="D85" s="28">
        <v>100000</v>
      </c>
      <c r="E85" s="28">
        <v>50000</v>
      </c>
      <c r="F85" s="28">
        <v>50000</v>
      </c>
      <c r="G85" s="28">
        <v>200000</v>
      </c>
      <c r="I85" s="27" t="s">
        <v>33</v>
      </c>
      <c r="J85">
        <v>126</v>
      </c>
      <c r="K85" s="29" t="s">
        <v>392</v>
      </c>
      <c r="L85" s="29" t="s">
        <v>392</v>
      </c>
      <c r="M85" s="29" t="s">
        <v>392</v>
      </c>
      <c r="N85" s="29" t="s">
        <v>392</v>
      </c>
      <c r="O85" s="29" t="s">
        <v>392</v>
      </c>
      <c r="AT85" s="27" t="s">
        <v>33</v>
      </c>
      <c r="AU85">
        <v>126</v>
      </c>
      <c r="AV85" s="30">
        <v>1000000</v>
      </c>
      <c r="AW85" s="30">
        <v>100000</v>
      </c>
      <c r="AX85" s="30">
        <v>50000</v>
      </c>
      <c r="AY85" s="30">
        <v>50000</v>
      </c>
      <c r="AZ85" s="30">
        <v>200000</v>
      </c>
      <c r="BY85">
        <v>0.05</v>
      </c>
    </row>
    <row r="86" spans="1:77">
      <c r="A86" s="27" t="s">
        <v>189</v>
      </c>
      <c r="B86">
        <v>2184</v>
      </c>
      <c r="C86" s="28">
        <v>1000000</v>
      </c>
      <c r="D86" s="28">
        <v>100000</v>
      </c>
      <c r="E86" s="28">
        <v>50000</v>
      </c>
      <c r="F86" s="28">
        <v>50000</v>
      </c>
      <c r="G86" s="28">
        <v>200000</v>
      </c>
      <c r="I86" s="27" t="s">
        <v>189</v>
      </c>
      <c r="J86">
        <v>2184</v>
      </c>
      <c r="K86" s="29" t="s">
        <v>392</v>
      </c>
      <c r="L86" s="29" t="s">
        <v>392</v>
      </c>
      <c r="M86" s="29" t="s">
        <v>392</v>
      </c>
      <c r="N86" s="29" t="s">
        <v>392</v>
      </c>
      <c r="O86" s="29" t="s">
        <v>392</v>
      </c>
      <c r="AT86" s="27" t="s">
        <v>189</v>
      </c>
      <c r="AU86">
        <v>2184</v>
      </c>
      <c r="AV86" s="30">
        <v>1000000</v>
      </c>
      <c r="AW86" s="30">
        <v>100000</v>
      </c>
      <c r="AX86" s="30">
        <v>50000</v>
      </c>
      <c r="AY86" s="30">
        <v>50000</v>
      </c>
      <c r="AZ86" s="30">
        <v>200000</v>
      </c>
      <c r="BY86">
        <v>0.03</v>
      </c>
    </row>
    <row r="87" spans="1:77">
      <c r="A87" s="27" t="s">
        <v>311</v>
      </c>
      <c r="B87">
        <v>860</v>
      </c>
      <c r="C87" s="28">
        <v>1000000</v>
      </c>
      <c r="D87" s="28">
        <v>100000</v>
      </c>
      <c r="E87" s="28">
        <v>50000</v>
      </c>
      <c r="F87" s="28">
        <v>50000</v>
      </c>
      <c r="G87" s="28">
        <v>200000</v>
      </c>
      <c r="I87" s="27" t="s">
        <v>311</v>
      </c>
      <c r="J87">
        <v>860</v>
      </c>
      <c r="K87" s="29" t="s">
        <v>392</v>
      </c>
      <c r="L87" s="29" t="s">
        <v>392</v>
      </c>
      <c r="M87" s="29" t="s">
        <v>392</v>
      </c>
      <c r="N87" s="29" t="s">
        <v>392</v>
      </c>
      <c r="O87" s="29" t="s">
        <v>392</v>
      </c>
      <c r="AT87" s="27" t="s">
        <v>311</v>
      </c>
      <c r="AU87">
        <v>860</v>
      </c>
      <c r="AV87" s="30">
        <v>1000000</v>
      </c>
      <c r="AW87" s="30">
        <v>100000</v>
      </c>
      <c r="AX87" s="30">
        <v>50000</v>
      </c>
      <c r="AY87" s="30">
        <v>50000</v>
      </c>
      <c r="AZ87" s="30">
        <v>200000</v>
      </c>
      <c r="BY87">
        <v>0.35</v>
      </c>
    </row>
    <row r="88" spans="1:77">
      <c r="A88" s="27" t="s">
        <v>293</v>
      </c>
      <c r="B88">
        <v>1315</v>
      </c>
      <c r="C88" s="28">
        <v>1000000</v>
      </c>
      <c r="D88" s="28">
        <v>100000</v>
      </c>
      <c r="E88" s="28">
        <v>50000</v>
      </c>
      <c r="F88" s="28">
        <v>50000</v>
      </c>
      <c r="G88" s="28">
        <v>200000</v>
      </c>
      <c r="I88" s="27" t="s">
        <v>293</v>
      </c>
      <c r="J88">
        <v>1315</v>
      </c>
      <c r="K88" s="29" t="s">
        <v>392</v>
      </c>
      <c r="L88" s="29" t="s">
        <v>392</v>
      </c>
      <c r="M88" s="29" t="s">
        <v>392</v>
      </c>
      <c r="N88" s="29" t="s">
        <v>392</v>
      </c>
      <c r="O88" s="29" t="s">
        <v>392</v>
      </c>
      <c r="AT88" s="27" t="s">
        <v>293</v>
      </c>
      <c r="AU88">
        <v>1315</v>
      </c>
      <c r="AV88" s="30">
        <v>1000000</v>
      </c>
      <c r="AW88" s="30">
        <v>100000</v>
      </c>
      <c r="AX88" s="30">
        <v>50000</v>
      </c>
      <c r="AY88" s="30">
        <v>50000</v>
      </c>
      <c r="AZ88" s="30">
        <v>200000</v>
      </c>
    </row>
    <row r="89" spans="1:77">
      <c r="A89" s="27" t="s">
        <v>48</v>
      </c>
      <c r="B89">
        <v>305</v>
      </c>
      <c r="C89" s="28">
        <v>1000000</v>
      </c>
      <c r="D89" s="28">
        <v>100000</v>
      </c>
      <c r="E89" s="28">
        <v>50000</v>
      </c>
      <c r="F89" s="28">
        <v>50000</v>
      </c>
      <c r="G89" s="28">
        <v>200000</v>
      </c>
      <c r="I89" s="27" t="s">
        <v>48</v>
      </c>
      <c r="J89">
        <v>305</v>
      </c>
      <c r="K89" s="29" t="s">
        <v>392</v>
      </c>
      <c r="L89" s="29" t="s">
        <v>392</v>
      </c>
      <c r="M89" s="29" t="s">
        <v>392</v>
      </c>
      <c r="N89" s="29" t="s">
        <v>392</v>
      </c>
      <c r="O89" s="29" t="s">
        <v>392</v>
      </c>
      <c r="AT89" s="27" t="s">
        <v>48</v>
      </c>
      <c r="AU89">
        <v>305</v>
      </c>
      <c r="AV89" s="30">
        <v>1000000</v>
      </c>
      <c r="AW89" s="30">
        <v>100000</v>
      </c>
      <c r="AX89" s="30">
        <v>50000</v>
      </c>
      <c r="AY89" s="30">
        <v>50000</v>
      </c>
      <c r="AZ89" s="30">
        <v>200000</v>
      </c>
    </row>
    <row r="90" spans="1:77">
      <c r="A90" s="27" t="s">
        <v>237</v>
      </c>
      <c r="B90">
        <v>1863</v>
      </c>
      <c r="C90" s="28">
        <v>1000000</v>
      </c>
      <c r="D90" s="28">
        <v>100000</v>
      </c>
      <c r="E90" s="28">
        <v>50000</v>
      </c>
      <c r="F90" s="28">
        <v>50000</v>
      </c>
      <c r="G90" s="28">
        <v>200000</v>
      </c>
      <c r="I90" s="27" t="s">
        <v>237</v>
      </c>
      <c r="J90">
        <v>1863</v>
      </c>
      <c r="K90" s="29" t="s">
        <v>392</v>
      </c>
      <c r="L90" s="29" t="s">
        <v>392</v>
      </c>
      <c r="M90" s="29" t="s">
        <v>392</v>
      </c>
      <c r="N90" s="29" t="s">
        <v>392</v>
      </c>
      <c r="O90" s="29" t="s">
        <v>392</v>
      </c>
      <c r="AT90" s="27" t="s">
        <v>237</v>
      </c>
      <c r="AU90">
        <v>1863</v>
      </c>
      <c r="AV90" s="30">
        <v>1000000</v>
      </c>
      <c r="AW90" s="30">
        <v>100000</v>
      </c>
      <c r="AX90" s="30">
        <v>50000</v>
      </c>
      <c r="AY90" s="30">
        <v>50000</v>
      </c>
      <c r="AZ90" s="30">
        <v>200000</v>
      </c>
    </row>
    <row r="91" spans="1:77">
      <c r="A91" s="27" t="s">
        <v>338</v>
      </c>
      <c r="B91">
        <v>2361</v>
      </c>
      <c r="C91" s="28">
        <v>1000000</v>
      </c>
      <c r="D91" s="28">
        <v>100000</v>
      </c>
      <c r="E91" s="28">
        <v>50000</v>
      </c>
      <c r="F91" s="28">
        <v>50000</v>
      </c>
      <c r="G91" s="28">
        <v>200000</v>
      </c>
      <c r="I91" s="27" t="s">
        <v>338</v>
      </c>
      <c r="J91">
        <v>2361</v>
      </c>
      <c r="K91" s="29" t="s">
        <v>392</v>
      </c>
      <c r="L91" s="29" t="s">
        <v>392</v>
      </c>
      <c r="M91" s="29" t="s">
        <v>392</v>
      </c>
      <c r="N91" s="29" t="s">
        <v>392</v>
      </c>
      <c r="O91" s="29" t="s">
        <v>392</v>
      </c>
      <c r="AT91" s="27" t="s">
        <v>338</v>
      </c>
      <c r="AU91">
        <v>2361</v>
      </c>
      <c r="AV91" s="30">
        <v>1000000</v>
      </c>
      <c r="AW91" s="30">
        <v>100000</v>
      </c>
      <c r="AX91" s="30">
        <v>50000</v>
      </c>
      <c r="AY91" s="30">
        <v>50000</v>
      </c>
      <c r="AZ91" s="30">
        <v>200000</v>
      </c>
    </row>
    <row r="92" spans="1:77" ht="24">
      <c r="A92" s="27" t="s">
        <v>190</v>
      </c>
      <c r="B92">
        <v>2280</v>
      </c>
      <c r="C92" s="28">
        <v>1000000</v>
      </c>
      <c r="D92" s="28">
        <v>100000</v>
      </c>
      <c r="E92" s="28">
        <v>50000</v>
      </c>
      <c r="F92" s="28">
        <v>50000</v>
      </c>
      <c r="G92" s="28">
        <v>200000</v>
      </c>
      <c r="I92" s="27" t="s">
        <v>190</v>
      </c>
      <c r="J92">
        <v>2280</v>
      </c>
      <c r="K92" s="29" t="s">
        <v>392</v>
      </c>
      <c r="L92" s="29" t="s">
        <v>392</v>
      </c>
      <c r="M92" s="29" t="s">
        <v>392</v>
      </c>
      <c r="N92" s="29" t="s">
        <v>392</v>
      </c>
      <c r="O92" s="29" t="s">
        <v>392</v>
      </c>
      <c r="AT92" s="27" t="s">
        <v>190</v>
      </c>
      <c r="AU92">
        <v>2280</v>
      </c>
      <c r="AV92" s="30">
        <v>1000000</v>
      </c>
      <c r="AW92" s="30">
        <v>100000</v>
      </c>
      <c r="AX92" s="30">
        <v>50000</v>
      </c>
      <c r="AY92" s="30">
        <v>50000</v>
      </c>
      <c r="AZ92" s="30">
        <v>200000</v>
      </c>
    </row>
    <row r="93" spans="1:77">
      <c r="A93" s="27" t="s">
        <v>60</v>
      </c>
      <c r="B93">
        <v>1401</v>
      </c>
      <c r="C93" s="28">
        <v>1000000</v>
      </c>
      <c r="D93" s="28">
        <v>100000</v>
      </c>
      <c r="E93" s="28">
        <v>50000</v>
      </c>
      <c r="F93" s="28">
        <v>50000</v>
      </c>
      <c r="G93" s="28">
        <v>200000</v>
      </c>
      <c r="I93" s="27" t="s">
        <v>60</v>
      </c>
      <c r="J93">
        <v>1401</v>
      </c>
      <c r="K93" s="29" t="s">
        <v>392</v>
      </c>
      <c r="L93" s="29" t="s">
        <v>392</v>
      </c>
      <c r="M93" s="29" t="s">
        <v>392</v>
      </c>
      <c r="N93" s="29" t="s">
        <v>392</v>
      </c>
      <c r="O93" s="29" t="s">
        <v>392</v>
      </c>
      <c r="AT93" s="27" t="s">
        <v>60</v>
      </c>
      <c r="AU93">
        <v>1401</v>
      </c>
      <c r="AV93" s="30">
        <v>1000000</v>
      </c>
      <c r="AW93" s="30">
        <v>100000</v>
      </c>
      <c r="AX93" s="30">
        <v>50000</v>
      </c>
      <c r="AY93" s="30">
        <v>50000</v>
      </c>
      <c r="AZ93" s="30">
        <v>200000</v>
      </c>
    </row>
    <row r="94" spans="1:77" ht="24">
      <c r="A94" s="27" t="s">
        <v>160</v>
      </c>
      <c r="B94">
        <v>1293</v>
      </c>
      <c r="C94" s="28">
        <v>1000000</v>
      </c>
      <c r="D94" s="28">
        <v>100000</v>
      </c>
      <c r="E94" s="28">
        <v>50000</v>
      </c>
      <c r="F94" s="28">
        <v>50000</v>
      </c>
      <c r="G94" s="28">
        <v>200000</v>
      </c>
      <c r="I94" s="27" t="s">
        <v>160</v>
      </c>
      <c r="J94">
        <v>1293</v>
      </c>
      <c r="K94" s="29" t="s">
        <v>392</v>
      </c>
      <c r="L94" s="29" t="s">
        <v>392</v>
      </c>
      <c r="M94" s="29" t="s">
        <v>392</v>
      </c>
      <c r="N94" s="29" t="s">
        <v>392</v>
      </c>
      <c r="O94" s="29" t="s">
        <v>392</v>
      </c>
      <c r="AT94" s="27" t="s">
        <v>160</v>
      </c>
      <c r="AU94">
        <v>1293</v>
      </c>
      <c r="AV94" s="30">
        <v>1000000</v>
      </c>
      <c r="AW94" s="30">
        <v>100000</v>
      </c>
      <c r="AX94" s="30">
        <v>50000</v>
      </c>
      <c r="AY94" s="30">
        <v>50000</v>
      </c>
      <c r="AZ94" s="30">
        <v>200000</v>
      </c>
    </row>
    <row r="95" spans="1:77">
      <c r="A95" s="27" t="s">
        <v>131</v>
      </c>
      <c r="B95">
        <v>1284</v>
      </c>
      <c r="C95" s="28">
        <v>1000000</v>
      </c>
      <c r="D95" s="28">
        <v>100000</v>
      </c>
      <c r="E95" s="28">
        <v>50000</v>
      </c>
      <c r="F95" s="28">
        <v>50000</v>
      </c>
      <c r="G95" s="28">
        <v>200000</v>
      </c>
      <c r="I95" s="27" t="s">
        <v>131</v>
      </c>
      <c r="J95">
        <v>1284</v>
      </c>
      <c r="K95" s="29" t="s">
        <v>392</v>
      </c>
      <c r="L95" s="29" t="s">
        <v>392</v>
      </c>
      <c r="M95" s="29" t="s">
        <v>392</v>
      </c>
      <c r="N95" s="29" t="s">
        <v>392</v>
      </c>
      <c r="O95" s="29" t="s">
        <v>392</v>
      </c>
      <c r="AT95" s="27" t="s">
        <v>131</v>
      </c>
      <c r="AU95">
        <v>1284</v>
      </c>
      <c r="AV95" s="30">
        <v>1000000</v>
      </c>
      <c r="AW95" s="30">
        <v>100000</v>
      </c>
      <c r="AX95" s="30">
        <v>50000</v>
      </c>
      <c r="AY95" s="30">
        <v>50000</v>
      </c>
      <c r="AZ95" s="30">
        <v>200000</v>
      </c>
    </row>
    <row r="96" spans="1:77">
      <c r="A96" s="27" t="s">
        <v>201</v>
      </c>
      <c r="B96">
        <v>821</v>
      </c>
      <c r="C96" s="28">
        <v>1000000</v>
      </c>
      <c r="D96" s="28">
        <v>100000</v>
      </c>
      <c r="E96" s="28">
        <v>50000</v>
      </c>
      <c r="F96" s="28">
        <v>50000</v>
      </c>
      <c r="G96" s="28">
        <v>200000</v>
      </c>
      <c r="I96" s="27" t="s">
        <v>201</v>
      </c>
      <c r="J96">
        <v>821</v>
      </c>
      <c r="K96" s="29" t="s">
        <v>392</v>
      </c>
      <c r="L96" s="29" t="s">
        <v>392</v>
      </c>
      <c r="M96" s="29" t="s">
        <v>392</v>
      </c>
      <c r="N96" s="29" t="s">
        <v>392</v>
      </c>
      <c r="O96" s="29" t="s">
        <v>392</v>
      </c>
      <c r="AT96" s="27" t="s">
        <v>201</v>
      </c>
      <c r="AU96">
        <v>821</v>
      </c>
      <c r="AV96" s="30">
        <v>1000000</v>
      </c>
      <c r="AW96" s="30">
        <v>100000</v>
      </c>
      <c r="AX96" s="30">
        <v>50000</v>
      </c>
      <c r="AY96" s="30">
        <v>50000</v>
      </c>
      <c r="AZ96" s="30">
        <v>200000</v>
      </c>
    </row>
    <row r="97" spans="1:52">
      <c r="A97" s="27" t="s">
        <v>283</v>
      </c>
      <c r="B97">
        <v>1266</v>
      </c>
      <c r="C97" s="28">
        <v>1000000</v>
      </c>
      <c r="D97" s="28">
        <v>100000</v>
      </c>
      <c r="E97" s="28">
        <v>50000</v>
      </c>
      <c r="F97" s="28">
        <v>50000</v>
      </c>
      <c r="G97" s="28">
        <v>200000</v>
      </c>
      <c r="I97" s="27" t="s">
        <v>283</v>
      </c>
      <c r="J97">
        <v>1266</v>
      </c>
      <c r="K97" s="29" t="s">
        <v>392</v>
      </c>
      <c r="L97" s="29" t="s">
        <v>392</v>
      </c>
      <c r="M97" s="29" t="s">
        <v>392</v>
      </c>
      <c r="N97" s="29" t="s">
        <v>392</v>
      </c>
      <c r="O97" s="29" t="s">
        <v>392</v>
      </c>
      <c r="AT97" s="27" t="s">
        <v>283</v>
      </c>
      <c r="AU97">
        <v>1266</v>
      </c>
      <c r="AV97" s="30">
        <v>1000000</v>
      </c>
      <c r="AW97" s="30">
        <v>100000</v>
      </c>
      <c r="AX97" s="30">
        <v>50000</v>
      </c>
      <c r="AY97" s="30">
        <v>50000</v>
      </c>
      <c r="AZ97" s="30">
        <v>200000</v>
      </c>
    </row>
    <row r="98" spans="1:52">
      <c r="A98" s="27" t="s">
        <v>205</v>
      </c>
      <c r="B98">
        <v>1267</v>
      </c>
      <c r="C98" s="28">
        <v>1000000</v>
      </c>
      <c r="D98" s="28">
        <v>100000</v>
      </c>
      <c r="E98" s="28">
        <v>50000</v>
      </c>
      <c r="F98" s="28">
        <v>50000</v>
      </c>
      <c r="G98" s="28">
        <v>200000</v>
      </c>
      <c r="I98" s="27" t="s">
        <v>205</v>
      </c>
      <c r="J98">
        <v>1267</v>
      </c>
      <c r="K98" s="29" t="s">
        <v>392</v>
      </c>
      <c r="L98" s="29" t="s">
        <v>392</v>
      </c>
      <c r="M98" s="29" t="s">
        <v>392</v>
      </c>
      <c r="N98" s="29" t="s">
        <v>392</v>
      </c>
      <c r="O98" s="29" t="s">
        <v>392</v>
      </c>
      <c r="AT98" s="27" t="s">
        <v>205</v>
      </c>
      <c r="AU98">
        <v>1267</v>
      </c>
      <c r="AV98" s="30">
        <v>1000000</v>
      </c>
      <c r="AW98" s="30">
        <v>100000</v>
      </c>
      <c r="AX98" s="30">
        <v>50000</v>
      </c>
      <c r="AY98" s="30">
        <v>50000</v>
      </c>
      <c r="AZ98" s="30">
        <v>200000</v>
      </c>
    </row>
    <row r="99" spans="1:52">
      <c r="A99" s="27" t="s">
        <v>266</v>
      </c>
      <c r="B99">
        <v>2510</v>
      </c>
      <c r="C99" s="28">
        <v>1000000</v>
      </c>
      <c r="D99" s="28">
        <v>100000</v>
      </c>
      <c r="E99" s="28">
        <v>50000</v>
      </c>
      <c r="F99" s="28">
        <v>50000</v>
      </c>
      <c r="G99" s="28">
        <v>200000</v>
      </c>
      <c r="I99" s="27" t="s">
        <v>266</v>
      </c>
      <c r="J99">
        <v>2510</v>
      </c>
      <c r="K99" s="29" t="s">
        <v>392</v>
      </c>
      <c r="L99" s="29" t="s">
        <v>392</v>
      </c>
      <c r="M99" s="29" t="s">
        <v>392</v>
      </c>
      <c r="N99" s="29" t="s">
        <v>392</v>
      </c>
      <c r="O99" s="29" t="s">
        <v>392</v>
      </c>
      <c r="AT99" s="27" t="s">
        <v>266</v>
      </c>
      <c r="AU99">
        <v>2510</v>
      </c>
      <c r="AV99" s="30">
        <v>1000000</v>
      </c>
      <c r="AW99" s="30">
        <v>100000</v>
      </c>
      <c r="AX99" s="30">
        <v>50000</v>
      </c>
      <c r="AY99" s="30">
        <v>50000</v>
      </c>
      <c r="AZ99" s="30">
        <v>200000</v>
      </c>
    </row>
    <row r="100" spans="1:52">
      <c r="A100" s="27" t="s">
        <v>31</v>
      </c>
      <c r="B100">
        <v>123</v>
      </c>
      <c r="C100" s="28">
        <v>1000000</v>
      </c>
      <c r="D100" s="28">
        <v>100000</v>
      </c>
      <c r="E100" s="28">
        <v>50000</v>
      </c>
      <c r="F100" s="28">
        <v>50000</v>
      </c>
      <c r="G100" s="28">
        <v>200000</v>
      </c>
      <c r="I100" s="27" t="s">
        <v>31</v>
      </c>
      <c r="J100">
        <v>123</v>
      </c>
      <c r="K100" s="29" t="s">
        <v>392</v>
      </c>
      <c r="L100" s="29" t="s">
        <v>392</v>
      </c>
      <c r="M100" s="29" t="s">
        <v>392</v>
      </c>
      <c r="N100" s="29" t="s">
        <v>392</v>
      </c>
      <c r="O100" s="29" t="s">
        <v>392</v>
      </c>
      <c r="AT100" s="27" t="s">
        <v>31</v>
      </c>
      <c r="AU100">
        <v>123</v>
      </c>
      <c r="AV100" s="30">
        <v>1000000</v>
      </c>
      <c r="AW100" s="30">
        <v>100000</v>
      </c>
      <c r="AX100" s="30">
        <v>50000</v>
      </c>
      <c r="AY100" s="30">
        <v>50000</v>
      </c>
      <c r="AZ100" s="30">
        <v>200000</v>
      </c>
    </row>
    <row r="101" spans="1:52">
      <c r="A101" s="27" t="s">
        <v>76</v>
      </c>
      <c r="B101">
        <v>680</v>
      </c>
      <c r="C101" s="28">
        <v>1000000</v>
      </c>
      <c r="D101" s="28">
        <v>100000</v>
      </c>
      <c r="E101" s="28">
        <v>50000</v>
      </c>
      <c r="F101" s="28">
        <v>50000</v>
      </c>
      <c r="G101" s="28">
        <v>200000</v>
      </c>
      <c r="I101" s="27" t="s">
        <v>76</v>
      </c>
      <c r="J101">
        <v>680</v>
      </c>
      <c r="K101" s="29" t="s">
        <v>392</v>
      </c>
      <c r="L101" s="29" t="s">
        <v>392</v>
      </c>
      <c r="M101" s="29" t="s">
        <v>392</v>
      </c>
      <c r="N101" s="29" t="s">
        <v>392</v>
      </c>
      <c r="O101" s="29" t="s">
        <v>392</v>
      </c>
      <c r="AT101" s="27" t="s">
        <v>76</v>
      </c>
      <c r="AU101">
        <v>680</v>
      </c>
      <c r="AV101" s="30">
        <v>1000000</v>
      </c>
      <c r="AW101" s="30">
        <v>100000</v>
      </c>
      <c r="AX101" s="30">
        <v>50000</v>
      </c>
      <c r="AY101" s="30">
        <v>50000</v>
      </c>
      <c r="AZ101" s="30">
        <v>200000</v>
      </c>
    </row>
    <row r="102" spans="1:52">
      <c r="A102" s="27" t="s">
        <v>332</v>
      </c>
      <c r="B102">
        <v>2514</v>
      </c>
      <c r="C102" s="28">
        <v>1000000</v>
      </c>
      <c r="D102" s="28">
        <v>100000</v>
      </c>
      <c r="E102" s="28">
        <v>50000</v>
      </c>
      <c r="F102" s="28">
        <v>50000</v>
      </c>
      <c r="G102" s="28">
        <v>200000</v>
      </c>
      <c r="I102" s="27" t="s">
        <v>332</v>
      </c>
      <c r="J102">
        <v>2514</v>
      </c>
      <c r="K102" s="29" t="s">
        <v>392</v>
      </c>
      <c r="L102" s="29" t="s">
        <v>392</v>
      </c>
      <c r="M102" s="29" t="s">
        <v>392</v>
      </c>
      <c r="N102" s="29" t="s">
        <v>392</v>
      </c>
      <c r="O102" s="29" t="s">
        <v>392</v>
      </c>
      <c r="AT102" s="27" t="s">
        <v>332</v>
      </c>
      <c r="AU102">
        <v>2514</v>
      </c>
      <c r="AV102" s="30">
        <v>1000000</v>
      </c>
      <c r="AW102" s="30">
        <v>100000</v>
      </c>
      <c r="AX102" s="30">
        <v>50000</v>
      </c>
      <c r="AY102" s="30">
        <v>50000</v>
      </c>
      <c r="AZ102" s="30">
        <v>200000</v>
      </c>
    </row>
    <row r="103" spans="1:52">
      <c r="A103" s="27" t="s">
        <v>80</v>
      </c>
      <c r="B103">
        <v>880</v>
      </c>
      <c r="C103" s="28">
        <v>1000000</v>
      </c>
      <c r="D103" s="28">
        <v>100000</v>
      </c>
      <c r="E103" s="28">
        <v>50000</v>
      </c>
      <c r="F103" s="28">
        <v>50000</v>
      </c>
      <c r="G103" s="28">
        <v>200000</v>
      </c>
      <c r="I103" s="27" t="s">
        <v>80</v>
      </c>
      <c r="J103">
        <v>880</v>
      </c>
      <c r="K103" s="29" t="s">
        <v>392</v>
      </c>
      <c r="L103" s="29" t="s">
        <v>392</v>
      </c>
      <c r="M103" s="29" t="s">
        <v>392</v>
      </c>
      <c r="N103" s="29" t="s">
        <v>392</v>
      </c>
      <c r="O103" s="29" t="s">
        <v>392</v>
      </c>
      <c r="AT103" s="27" t="s">
        <v>80</v>
      </c>
      <c r="AU103">
        <v>880</v>
      </c>
      <c r="AV103" s="30">
        <v>1000000</v>
      </c>
      <c r="AW103" s="30">
        <v>100000</v>
      </c>
      <c r="AX103" s="30">
        <v>50000</v>
      </c>
      <c r="AY103" s="30">
        <v>50000</v>
      </c>
      <c r="AZ103" s="30">
        <v>200000</v>
      </c>
    </row>
    <row r="104" spans="1:52">
      <c r="A104" s="27" t="s">
        <v>210</v>
      </c>
      <c r="B104">
        <v>1446</v>
      </c>
      <c r="C104" s="28">
        <v>1000000</v>
      </c>
      <c r="D104" s="28">
        <v>100000</v>
      </c>
      <c r="E104" s="28">
        <v>50000</v>
      </c>
      <c r="F104" s="28">
        <v>50000</v>
      </c>
      <c r="G104" s="28">
        <v>200000</v>
      </c>
      <c r="I104" s="27" t="s">
        <v>210</v>
      </c>
      <c r="J104">
        <v>1446</v>
      </c>
      <c r="K104" s="29" t="s">
        <v>392</v>
      </c>
      <c r="L104" s="29" t="s">
        <v>392</v>
      </c>
      <c r="M104" s="29" t="s">
        <v>392</v>
      </c>
      <c r="N104" s="29" t="s">
        <v>392</v>
      </c>
      <c r="O104" s="29" t="s">
        <v>392</v>
      </c>
      <c r="AT104" s="27" t="s">
        <v>210</v>
      </c>
      <c r="AU104">
        <v>1446</v>
      </c>
      <c r="AV104" s="30">
        <v>1000000</v>
      </c>
      <c r="AW104" s="30">
        <v>100000</v>
      </c>
      <c r="AX104" s="30">
        <v>50000</v>
      </c>
      <c r="AY104" s="30">
        <v>50000</v>
      </c>
      <c r="AZ104" s="30">
        <v>200000</v>
      </c>
    </row>
    <row r="105" spans="1:52" ht="24">
      <c r="A105" s="27" t="s">
        <v>302</v>
      </c>
      <c r="B105">
        <v>1082</v>
      </c>
      <c r="C105" s="28">
        <v>1000000</v>
      </c>
      <c r="D105" s="28">
        <v>100000</v>
      </c>
      <c r="E105" s="28">
        <v>50000</v>
      </c>
      <c r="F105" s="28">
        <v>50000</v>
      </c>
      <c r="G105" s="28">
        <v>200000</v>
      </c>
      <c r="I105" s="27" t="s">
        <v>302</v>
      </c>
      <c r="J105">
        <v>1082</v>
      </c>
      <c r="K105" s="29" t="s">
        <v>392</v>
      </c>
      <c r="L105" s="29" t="s">
        <v>392</v>
      </c>
      <c r="M105" s="29" t="s">
        <v>392</v>
      </c>
      <c r="N105" s="29" t="s">
        <v>392</v>
      </c>
      <c r="O105" s="29" t="s">
        <v>392</v>
      </c>
      <c r="AT105" s="27" t="s">
        <v>302</v>
      </c>
      <c r="AU105">
        <v>1082</v>
      </c>
      <c r="AV105" s="30">
        <v>1000000</v>
      </c>
      <c r="AW105" s="30">
        <v>100000</v>
      </c>
      <c r="AX105" s="30">
        <v>50000</v>
      </c>
      <c r="AY105" s="30">
        <v>50000</v>
      </c>
      <c r="AZ105" s="30">
        <v>200000</v>
      </c>
    </row>
    <row r="106" spans="1:52">
      <c r="A106" s="27" t="s">
        <v>185</v>
      </c>
      <c r="B106">
        <v>1883</v>
      </c>
      <c r="C106" s="28">
        <v>1000000</v>
      </c>
      <c r="D106" s="28">
        <v>100000</v>
      </c>
      <c r="E106" s="28">
        <v>50000</v>
      </c>
      <c r="F106" s="28">
        <v>50000</v>
      </c>
      <c r="G106" s="28">
        <v>200000</v>
      </c>
      <c r="I106" s="27" t="s">
        <v>185</v>
      </c>
      <c r="J106">
        <v>1883</v>
      </c>
      <c r="K106" s="29" t="s">
        <v>392</v>
      </c>
      <c r="L106" s="29" t="s">
        <v>392</v>
      </c>
      <c r="M106" s="29" t="s">
        <v>392</v>
      </c>
      <c r="N106" s="29" t="s">
        <v>392</v>
      </c>
      <c r="O106" s="29" t="s">
        <v>392</v>
      </c>
      <c r="AT106" s="27" t="s">
        <v>185</v>
      </c>
      <c r="AU106">
        <v>1883</v>
      </c>
      <c r="AV106" s="30">
        <v>1000000</v>
      </c>
      <c r="AW106" s="30">
        <v>100000</v>
      </c>
      <c r="AX106" s="30">
        <v>50000</v>
      </c>
      <c r="AY106" s="30">
        <v>50000</v>
      </c>
      <c r="AZ106" s="30">
        <v>200000</v>
      </c>
    </row>
    <row r="107" spans="1:52" ht="24">
      <c r="A107" s="27" t="s">
        <v>178</v>
      </c>
      <c r="B107">
        <v>1080</v>
      </c>
      <c r="C107" s="28">
        <v>1000000</v>
      </c>
      <c r="D107" s="28">
        <v>100000</v>
      </c>
      <c r="E107" s="28">
        <v>50000</v>
      </c>
      <c r="F107" s="28">
        <v>50000</v>
      </c>
      <c r="G107" s="28">
        <v>200000</v>
      </c>
      <c r="I107" s="27" t="s">
        <v>178</v>
      </c>
      <c r="J107">
        <v>1080</v>
      </c>
      <c r="K107" s="29" t="s">
        <v>392</v>
      </c>
      <c r="L107" s="29" t="s">
        <v>392</v>
      </c>
      <c r="M107" s="29" t="s">
        <v>392</v>
      </c>
      <c r="N107" s="29" t="s">
        <v>392</v>
      </c>
      <c r="O107" s="29" t="s">
        <v>392</v>
      </c>
      <c r="AT107" s="27" t="s">
        <v>178</v>
      </c>
      <c r="AU107">
        <v>1080</v>
      </c>
      <c r="AV107" s="30">
        <v>1000000</v>
      </c>
      <c r="AW107" s="30">
        <v>100000</v>
      </c>
      <c r="AX107" s="30">
        <v>50000</v>
      </c>
      <c r="AY107" s="30">
        <v>50000</v>
      </c>
      <c r="AZ107" s="30">
        <v>200000</v>
      </c>
    </row>
    <row r="108" spans="1:52">
      <c r="A108" s="27" t="s">
        <v>87</v>
      </c>
      <c r="B108">
        <v>1780</v>
      </c>
      <c r="C108" s="28">
        <v>1000000</v>
      </c>
      <c r="D108" s="28">
        <v>100000</v>
      </c>
      <c r="E108" s="28">
        <v>50000</v>
      </c>
      <c r="F108" s="28">
        <v>50000</v>
      </c>
      <c r="G108" s="28">
        <v>200000</v>
      </c>
      <c r="I108" s="27" t="s">
        <v>87</v>
      </c>
      <c r="J108">
        <v>1780</v>
      </c>
      <c r="K108" s="29" t="s">
        <v>392</v>
      </c>
      <c r="L108" s="29" t="s">
        <v>392</v>
      </c>
      <c r="M108" s="29" t="s">
        <v>392</v>
      </c>
      <c r="N108" s="29" t="s">
        <v>392</v>
      </c>
      <c r="O108" s="29" t="s">
        <v>392</v>
      </c>
      <c r="AT108" s="27" t="s">
        <v>87</v>
      </c>
      <c r="AU108">
        <v>1780</v>
      </c>
      <c r="AV108" s="30">
        <v>1000000</v>
      </c>
      <c r="AW108" s="30">
        <v>100000</v>
      </c>
      <c r="AX108" s="30">
        <v>50000</v>
      </c>
      <c r="AY108" s="30">
        <v>50000</v>
      </c>
      <c r="AZ108" s="30">
        <v>200000</v>
      </c>
    </row>
    <row r="109" spans="1:52" ht="24">
      <c r="A109" s="27" t="s">
        <v>172</v>
      </c>
      <c r="B109">
        <v>483</v>
      </c>
      <c r="C109" s="28">
        <v>1000000</v>
      </c>
      <c r="D109" s="28">
        <v>100000</v>
      </c>
      <c r="E109" s="28">
        <v>50000</v>
      </c>
      <c r="F109" s="28">
        <v>50000</v>
      </c>
      <c r="G109" s="28">
        <v>200000</v>
      </c>
      <c r="I109" s="27" t="s">
        <v>172</v>
      </c>
      <c r="J109">
        <v>483</v>
      </c>
      <c r="K109" s="29" t="s">
        <v>392</v>
      </c>
      <c r="L109" s="29" t="s">
        <v>392</v>
      </c>
      <c r="M109" s="29" t="s">
        <v>392</v>
      </c>
      <c r="N109" s="29" t="s">
        <v>392</v>
      </c>
      <c r="O109" s="29" t="s">
        <v>392</v>
      </c>
      <c r="AT109" s="27" t="s">
        <v>172</v>
      </c>
      <c r="AU109">
        <v>483</v>
      </c>
      <c r="AV109" s="30">
        <v>1000000</v>
      </c>
      <c r="AW109" s="30">
        <v>100000</v>
      </c>
      <c r="AX109" s="30">
        <v>50000</v>
      </c>
      <c r="AY109" s="30">
        <v>50000</v>
      </c>
      <c r="AZ109" s="30">
        <v>200000</v>
      </c>
    </row>
    <row r="110" spans="1:52">
      <c r="A110" s="27" t="s">
        <v>286</v>
      </c>
      <c r="B110">
        <v>1715</v>
      </c>
      <c r="C110" s="28">
        <v>1000000</v>
      </c>
      <c r="D110" s="28">
        <v>100000</v>
      </c>
      <c r="E110" s="28">
        <v>50000</v>
      </c>
      <c r="F110" s="28">
        <v>50000</v>
      </c>
      <c r="G110" s="28">
        <v>200000</v>
      </c>
      <c r="I110" s="27" t="s">
        <v>286</v>
      </c>
      <c r="J110">
        <v>1715</v>
      </c>
      <c r="K110" s="29" t="s">
        <v>392</v>
      </c>
      <c r="L110" s="29" t="s">
        <v>392</v>
      </c>
      <c r="M110" s="29" t="s">
        <v>392</v>
      </c>
      <c r="N110" s="29" t="s">
        <v>392</v>
      </c>
      <c r="O110" s="29" t="s">
        <v>392</v>
      </c>
      <c r="AT110" s="27" t="s">
        <v>286</v>
      </c>
      <c r="AU110">
        <v>1715</v>
      </c>
      <c r="AV110" s="30">
        <v>1000000</v>
      </c>
      <c r="AW110" s="30">
        <v>100000</v>
      </c>
      <c r="AX110" s="30">
        <v>50000</v>
      </c>
      <c r="AY110" s="30">
        <v>50000</v>
      </c>
      <c r="AZ110" s="30">
        <v>200000</v>
      </c>
    </row>
    <row r="111" spans="1:52">
      <c r="A111" s="27" t="s">
        <v>111</v>
      </c>
      <c r="B111">
        <v>513</v>
      </c>
      <c r="C111" s="28">
        <v>1000000</v>
      </c>
      <c r="D111" s="28">
        <v>100000</v>
      </c>
      <c r="E111" s="28">
        <v>50000</v>
      </c>
      <c r="F111" s="28">
        <v>50000</v>
      </c>
      <c r="G111" s="28">
        <v>200000</v>
      </c>
      <c r="I111" s="27" t="s">
        <v>111</v>
      </c>
      <c r="J111">
        <v>513</v>
      </c>
      <c r="K111" s="29" t="s">
        <v>392</v>
      </c>
      <c r="L111" s="29" t="s">
        <v>392</v>
      </c>
      <c r="M111" s="29" t="s">
        <v>392</v>
      </c>
      <c r="N111" s="29" t="s">
        <v>392</v>
      </c>
      <c r="O111" s="29" t="s">
        <v>392</v>
      </c>
      <c r="AT111" s="27" t="s">
        <v>111</v>
      </c>
      <c r="AU111">
        <v>513</v>
      </c>
      <c r="AV111" s="30">
        <v>1000000</v>
      </c>
      <c r="AW111" s="30">
        <v>100000</v>
      </c>
      <c r="AX111" s="30">
        <v>50000</v>
      </c>
      <c r="AY111" s="30">
        <v>50000</v>
      </c>
      <c r="AZ111" s="30">
        <v>200000</v>
      </c>
    </row>
    <row r="112" spans="1:52">
      <c r="A112" s="27" t="s">
        <v>304</v>
      </c>
      <c r="B112">
        <v>2584</v>
      </c>
      <c r="C112" s="28">
        <v>1000000</v>
      </c>
      <c r="D112" s="28">
        <v>100000</v>
      </c>
      <c r="E112" s="28">
        <v>50000</v>
      </c>
      <c r="F112" s="28">
        <v>50000</v>
      </c>
      <c r="G112" s="28">
        <v>200000</v>
      </c>
      <c r="I112" s="27" t="s">
        <v>304</v>
      </c>
      <c r="J112">
        <v>2584</v>
      </c>
      <c r="K112" s="29" t="s">
        <v>392</v>
      </c>
      <c r="L112" s="29" t="s">
        <v>392</v>
      </c>
      <c r="M112" s="29" t="s">
        <v>392</v>
      </c>
      <c r="N112" s="29" t="s">
        <v>392</v>
      </c>
      <c r="O112" s="29" t="s">
        <v>392</v>
      </c>
      <c r="AT112" s="27" t="s">
        <v>304</v>
      </c>
      <c r="AU112">
        <v>2584</v>
      </c>
      <c r="AV112" s="30">
        <v>1000000</v>
      </c>
      <c r="AW112" s="30">
        <v>100000</v>
      </c>
      <c r="AX112" s="30">
        <v>50000</v>
      </c>
      <c r="AY112" s="30">
        <v>50000</v>
      </c>
      <c r="AZ112" s="30">
        <v>200000</v>
      </c>
    </row>
    <row r="113" spans="1:52">
      <c r="A113" s="27" t="s">
        <v>128</v>
      </c>
      <c r="B113">
        <v>1276</v>
      </c>
      <c r="C113" s="28">
        <v>1000000</v>
      </c>
      <c r="D113" s="28">
        <v>100000</v>
      </c>
      <c r="E113" s="28">
        <v>50000</v>
      </c>
      <c r="F113" s="28">
        <v>50000</v>
      </c>
      <c r="G113" s="28">
        <v>200000</v>
      </c>
      <c r="I113" s="27" t="s">
        <v>128</v>
      </c>
      <c r="J113">
        <v>1276</v>
      </c>
      <c r="K113" s="29" t="s">
        <v>392</v>
      </c>
      <c r="L113" s="29" t="s">
        <v>392</v>
      </c>
      <c r="M113" s="29" t="s">
        <v>392</v>
      </c>
      <c r="N113" s="29" t="s">
        <v>392</v>
      </c>
      <c r="O113" s="29" t="s">
        <v>392</v>
      </c>
      <c r="AT113" s="27" t="s">
        <v>128</v>
      </c>
      <c r="AU113">
        <v>1276</v>
      </c>
      <c r="AV113" s="30">
        <v>1000000</v>
      </c>
      <c r="AW113" s="30">
        <v>100000</v>
      </c>
      <c r="AX113" s="30">
        <v>50000</v>
      </c>
      <c r="AY113" s="30">
        <v>50000</v>
      </c>
      <c r="AZ113" s="30">
        <v>200000</v>
      </c>
    </row>
    <row r="114" spans="1:52">
      <c r="A114" s="27" t="s">
        <v>105</v>
      </c>
      <c r="B114">
        <v>330</v>
      </c>
      <c r="C114" s="28">
        <v>1000000</v>
      </c>
      <c r="D114" s="28">
        <v>100000</v>
      </c>
      <c r="E114" s="28">
        <v>50000</v>
      </c>
      <c r="F114" s="28">
        <v>50000</v>
      </c>
      <c r="G114" s="28">
        <v>200000</v>
      </c>
      <c r="I114" s="27" t="s">
        <v>105</v>
      </c>
      <c r="J114">
        <v>330</v>
      </c>
      <c r="K114" s="29" t="s">
        <v>392</v>
      </c>
      <c r="L114" s="29" t="s">
        <v>392</v>
      </c>
      <c r="M114" s="29" t="s">
        <v>392</v>
      </c>
      <c r="N114" s="29" t="s">
        <v>392</v>
      </c>
      <c r="O114" s="29" t="s">
        <v>392</v>
      </c>
      <c r="AT114" s="27" t="s">
        <v>105</v>
      </c>
      <c r="AU114">
        <v>330</v>
      </c>
      <c r="AV114" s="30">
        <v>1000000</v>
      </c>
      <c r="AW114" s="30">
        <v>100000</v>
      </c>
      <c r="AX114" s="30">
        <v>50000</v>
      </c>
      <c r="AY114" s="30">
        <v>50000</v>
      </c>
      <c r="AZ114" s="30">
        <v>200000</v>
      </c>
    </row>
    <row r="115" spans="1:52">
      <c r="A115" s="27" t="s">
        <v>242</v>
      </c>
      <c r="B115">
        <v>2282</v>
      </c>
      <c r="C115" s="28">
        <v>1000000</v>
      </c>
      <c r="D115" s="28">
        <v>100000</v>
      </c>
      <c r="E115" s="28">
        <v>50000</v>
      </c>
      <c r="F115" s="28">
        <v>50000</v>
      </c>
      <c r="G115" s="28">
        <v>200000</v>
      </c>
      <c r="I115" s="27" t="s">
        <v>242</v>
      </c>
      <c r="J115">
        <v>2282</v>
      </c>
      <c r="K115" s="29" t="s">
        <v>392</v>
      </c>
      <c r="L115" s="29" t="s">
        <v>392</v>
      </c>
      <c r="M115" s="29" t="s">
        <v>392</v>
      </c>
      <c r="N115" s="29" t="s">
        <v>392</v>
      </c>
      <c r="O115" s="29" t="s">
        <v>392</v>
      </c>
      <c r="AT115" s="27" t="s">
        <v>242</v>
      </c>
      <c r="AU115">
        <v>2282</v>
      </c>
      <c r="AV115" s="30">
        <v>1000000</v>
      </c>
      <c r="AW115" s="30">
        <v>100000</v>
      </c>
      <c r="AX115" s="30">
        <v>50000</v>
      </c>
      <c r="AY115" s="30">
        <v>50000</v>
      </c>
      <c r="AZ115" s="30">
        <v>200000</v>
      </c>
    </row>
    <row r="116" spans="1:52" ht="24">
      <c r="A116" s="27" t="s">
        <v>84</v>
      </c>
      <c r="B116">
        <v>1290</v>
      </c>
      <c r="C116" s="28">
        <v>1000000</v>
      </c>
      <c r="D116" s="28">
        <v>100000</v>
      </c>
      <c r="E116" s="28">
        <v>50000</v>
      </c>
      <c r="F116" s="28">
        <v>50000</v>
      </c>
      <c r="G116" s="28">
        <v>200000</v>
      </c>
      <c r="I116" s="27" t="s">
        <v>84</v>
      </c>
      <c r="J116">
        <v>1290</v>
      </c>
      <c r="K116" s="29" t="s">
        <v>392</v>
      </c>
      <c r="L116" s="29" t="s">
        <v>392</v>
      </c>
      <c r="M116" s="29" t="s">
        <v>392</v>
      </c>
      <c r="N116" s="29" t="s">
        <v>392</v>
      </c>
      <c r="O116" s="29" t="s">
        <v>392</v>
      </c>
      <c r="AT116" s="27" t="s">
        <v>84</v>
      </c>
      <c r="AU116">
        <v>1290</v>
      </c>
      <c r="AV116" s="30">
        <v>1000000</v>
      </c>
      <c r="AW116" s="30">
        <v>100000</v>
      </c>
      <c r="AX116" s="30">
        <v>50000</v>
      </c>
      <c r="AY116" s="30">
        <v>50000</v>
      </c>
      <c r="AZ116" s="30">
        <v>200000</v>
      </c>
    </row>
    <row r="117" spans="1:52" ht="24">
      <c r="A117" s="27" t="s">
        <v>163</v>
      </c>
      <c r="B117">
        <v>1781</v>
      </c>
      <c r="C117" s="28">
        <v>1000000</v>
      </c>
      <c r="D117" s="28">
        <v>100000</v>
      </c>
      <c r="E117" s="28">
        <v>50000</v>
      </c>
      <c r="F117" s="28">
        <v>50000</v>
      </c>
      <c r="G117" s="28">
        <v>200000</v>
      </c>
      <c r="I117" s="27" t="s">
        <v>163</v>
      </c>
      <c r="J117">
        <v>1781</v>
      </c>
      <c r="K117" s="29" t="s">
        <v>392</v>
      </c>
      <c r="L117" s="29" t="s">
        <v>392</v>
      </c>
      <c r="M117" s="29" t="s">
        <v>392</v>
      </c>
      <c r="N117" s="29" t="s">
        <v>392</v>
      </c>
      <c r="O117" s="29" t="s">
        <v>392</v>
      </c>
      <c r="AT117" s="27" t="s">
        <v>163</v>
      </c>
      <c r="AU117">
        <v>1781</v>
      </c>
      <c r="AV117" s="30">
        <v>1000000</v>
      </c>
      <c r="AW117" s="30">
        <v>100000</v>
      </c>
      <c r="AX117" s="30">
        <v>50000</v>
      </c>
      <c r="AY117" s="30">
        <v>50000</v>
      </c>
      <c r="AZ117" s="30">
        <v>200000</v>
      </c>
    </row>
    <row r="118" spans="1:52">
      <c r="A118" s="27" t="s">
        <v>149</v>
      </c>
      <c r="B118">
        <v>2309</v>
      </c>
      <c r="C118" s="28">
        <v>1000000</v>
      </c>
      <c r="D118" s="28">
        <v>100000</v>
      </c>
      <c r="E118" s="28">
        <v>50000</v>
      </c>
      <c r="F118" s="28">
        <v>50000</v>
      </c>
      <c r="G118" s="28">
        <v>200000</v>
      </c>
      <c r="I118" s="27" t="s">
        <v>149</v>
      </c>
      <c r="J118">
        <v>2309</v>
      </c>
      <c r="K118" s="29" t="s">
        <v>392</v>
      </c>
      <c r="L118" s="29" t="s">
        <v>392</v>
      </c>
      <c r="M118" s="29" t="s">
        <v>392</v>
      </c>
      <c r="N118" s="29" t="s">
        <v>392</v>
      </c>
      <c r="O118" s="29" t="s">
        <v>392</v>
      </c>
      <c r="AT118" s="27" t="s">
        <v>149</v>
      </c>
      <c r="AU118">
        <v>2309</v>
      </c>
      <c r="AV118" s="30">
        <v>1000000</v>
      </c>
      <c r="AW118" s="30">
        <v>100000</v>
      </c>
      <c r="AX118" s="30">
        <v>50000</v>
      </c>
      <c r="AY118" s="30">
        <v>50000</v>
      </c>
      <c r="AZ118" s="30">
        <v>200000</v>
      </c>
    </row>
    <row r="119" spans="1:52">
      <c r="A119" s="27" t="s">
        <v>142</v>
      </c>
      <c r="B119">
        <v>1881</v>
      </c>
      <c r="C119" s="28">
        <v>1000000</v>
      </c>
      <c r="D119" s="28">
        <v>100000</v>
      </c>
      <c r="E119" s="28">
        <v>50000</v>
      </c>
      <c r="F119" s="28">
        <v>50000</v>
      </c>
      <c r="G119" s="28">
        <v>200000</v>
      </c>
      <c r="I119" s="27" t="s">
        <v>142</v>
      </c>
      <c r="J119">
        <v>1881</v>
      </c>
      <c r="K119" s="29" t="s">
        <v>392</v>
      </c>
      <c r="L119" s="29" t="s">
        <v>392</v>
      </c>
      <c r="M119" s="29" t="s">
        <v>392</v>
      </c>
      <c r="N119" s="29" t="s">
        <v>392</v>
      </c>
      <c r="O119" s="29" t="s">
        <v>392</v>
      </c>
      <c r="AT119" s="27" t="s">
        <v>142</v>
      </c>
      <c r="AU119">
        <v>1881</v>
      </c>
      <c r="AV119" s="30">
        <v>1000000</v>
      </c>
      <c r="AW119" s="30">
        <v>100000</v>
      </c>
      <c r="AX119" s="30">
        <v>50000</v>
      </c>
      <c r="AY119" s="30">
        <v>50000</v>
      </c>
      <c r="AZ119" s="30">
        <v>200000</v>
      </c>
    </row>
    <row r="120" spans="1:52" ht="24">
      <c r="A120" s="27" t="s">
        <v>58</v>
      </c>
      <c r="B120">
        <v>1384</v>
      </c>
      <c r="C120" s="28">
        <v>1000000</v>
      </c>
      <c r="D120" s="28">
        <v>100000</v>
      </c>
      <c r="E120" s="28">
        <v>50000</v>
      </c>
      <c r="F120" s="28">
        <v>50000</v>
      </c>
      <c r="G120" s="28">
        <v>200000</v>
      </c>
      <c r="I120" s="27" t="s">
        <v>58</v>
      </c>
      <c r="J120">
        <v>1384</v>
      </c>
      <c r="K120" s="29" t="s">
        <v>392</v>
      </c>
      <c r="L120" s="29" t="s">
        <v>392</v>
      </c>
      <c r="M120" s="29" t="s">
        <v>392</v>
      </c>
      <c r="N120" s="29" t="s">
        <v>392</v>
      </c>
      <c r="O120" s="29" t="s">
        <v>392</v>
      </c>
      <c r="AT120" s="27" t="s">
        <v>58</v>
      </c>
      <c r="AU120">
        <v>1384</v>
      </c>
      <c r="AV120" s="30">
        <v>1000000</v>
      </c>
      <c r="AW120" s="30">
        <v>100000</v>
      </c>
      <c r="AX120" s="30">
        <v>50000</v>
      </c>
      <c r="AY120" s="30">
        <v>50000</v>
      </c>
      <c r="AZ120" s="30">
        <v>200000</v>
      </c>
    </row>
    <row r="121" spans="1:52">
      <c r="A121" s="27" t="s">
        <v>220</v>
      </c>
      <c r="B121">
        <v>1960</v>
      </c>
      <c r="C121" s="28">
        <v>1000000</v>
      </c>
      <c r="D121" s="28">
        <v>100000</v>
      </c>
      <c r="E121" s="28">
        <v>50000</v>
      </c>
      <c r="F121" s="28">
        <v>50000</v>
      </c>
      <c r="G121" s="28">
        <v>200000</v>
      </c>
      <c r="I121" s="27" t="s">
        <v>220</v>
      </c>
      <c r="J121">
        <v>1960</v>
      </c>
      <c r="K121" s="29" t="s">
        <v>392</v>
      </c>
      <c r="L121" s="29" t="s">
        <v>392</v>
      </c>
      <c r="M121" s="29" t="s">
        <v>392</v>
      </c>
      <c r="N121" s="29" t="s">
        <v>392</v>
      </c>
      <c r="O121" s="29" t="s">
        <v>392</v>
      </c>
      <c r="AT121" s="27" t="s">
        <v>220</v>
      </c>
      <c r="AU121">
        <v>1960</v>
      </c>
      <c r="AV121" s="30">
        <v>1000000</v>
      </c>
      <c r="AW121" s="30">
        <v>100000</v>
      </c>
      <c r="AX121" s="30">
        <v>50000</v>
      </c>
      <c r="AY121" s="30">
        <v>50000</v>
      </c>
      <c r="AZ121" s="30">
        <v>200000</v>
      </c>
    </row>
    <row r="122" spans="1:52">
      <c r="A122" s="27" t="s">
        <v>67</v>
      </c>
      <c r="B122">
        <v>1482</v>
      </c>
      <c r="C122" s="28">
        <v>1000000</v>
      </c>
      <c r="D122" s="28">
        <v>100000</v>
      </c>
      <c r="E122" s="28">
        <v>50000</v>
      </c>
      <c r="F122" s="28">
        <v>50000</v>
      </c>
      <c r="G122" s="28">
        <v>200000</v>
      </c>
      <c r="I122" s="27" t="s">
        <v>67</v>
      </c>
      <c r="J122">
        <v>1482</v>
      </c>
      <c r="K122" s="29" t="s">
        <v>392</v>
      </c>
      <c r="L122" s="29" t="s">
        <v>392</v>
      </c>
      <c r="M122" s="29" t="s">
        <v>392</v>
      </c>
      <c r="N122" s="29" t="s">
        <v>392</v>
      </c>
      <c r="O122" s="29" t="s">
        <v>392</v>
      </c>
      <c r="AT122" s="27" t="s">
        <v>67</v>
      </c>
      <c r="AU122">
        <v>1482</v>
      </c>
      <c r="AV122" s="30">
        <v>1000000</v>
      </c>
      <c r="AW122" s="30">
        <v>100000</v>
      </c>
      <c r="AX122" s="30">
        <v>50000</v>
      </c>
      <c r="AY122" s="30">
        <v>50000</v>
      </c>
      <c r="AZ122" s="30">
        <v>200000</v>
      </c>
    </row>
    <row r="123" spans="1:52">
      <c r="A123" s="27" t="s">
        <v>53</v>
      </c>
      <c r="B123">
        <v>1261</v>
      </c>
      <c r="C123" s="28">
        <v>1000000</v>
      </c>
      <c r="D123" s="28">
        <v>100000</v>
      </c>
      <c r="E123" s="28">
        <v>50000</v>
      </c>
      <c r="F123" s="28">
        <v>50000</v>
      </c>
      <c r="G123" s="28">
        <v>200000</v>
      </c>
      <c r="I123" s="27" t="s">
        <v>53</v>
      </c>
      <c r="J123">
        <v>1261</v>
      </c>
      <c r="K123" s="29" t="s">
        <v>392</v>
      </c>
      <c r="L123" s="29" t="s">
        <v>392</v>
      </c>
      <c r="M123" s="29" t="s">
        <v>392</v>
      </c>
      <c r="N123" s="29" t="s">
        <v>392</v>
      </c>
      <c r="O123" s="29" t="s">
        <v>392</v>
      </c>
      <c r="AT123" s="27" t="s">
        <v>53</v>
      </c>
      <c r="AU123">
        <v>1261</v>
      </c>
      <c r="AV123" s="30">
        <v>1000000</v>
      </c>
      <c r="AW123" s="30">
        <v>100000</v>
      </c>
      <c r="AX123" s="30">
        <v>50000</v>
      </c>
      <c r="AY123" s="30">
        <v>50000</v>
      </c>
      <c r="AZ123" s="30">
        <v>200000</v>
      </c>
    </row>
    <row r="124" spans="1:52">
      <c r="A124" s="27" t="s">
        <v>164</v>
      </c>
      <c r="B124">
        <v>1983</v>
      </c>
      <c r="C124" s="28">
        <v>1000000</v>
      </c>
      <c r="D124" s="28">
        <v>100000</v>
      </c>
      <c r="E124" s="28">
        <v>50000</v>
      </c>
      <c r="F124" s="28">
        <v>50000</v>
      </c>
      <c r="G124" s="28">
        <v>200000</v>
      </c>
      <c r="I124" s="27" t="s">
        <v>164</v>
      </c>
      <c r="J124">
        <v>1983</v>
      </c>
      <c r="K124" s="29" t="s">
        <v>392</v>
      </c>
      <c r="L124" s="29" t="s">
        <v>392</v>
      </c>
      <c r="M124" s="29" t="s">
        <v>392</v>
      </c>
      <c r="N124" s="29" t="s">
        <v>392</v>
      </c>
      <c r="O124" s="29" t="s">
        <v>392</v>
      </c>
      <c r="AT124" s="27" t="s">
        <v>164</v>
      </c>
      <c r="AU124">
        <v>1983</v>
      </c>
      <c r="AV124" s="30">
        <v>1000000</v>
      </c>
      <c r="AW124" s="30">
        <v>100000</v>
      </c>
      <c r="AX124" s="30">
        <v>50000</v>
      </c>
      <c r="AY124" s="30">
        <v>50000</v>
      </c>
      <c r="AZ124" s="30">
        <v>200000</v>
      </c>
    </row>
    <row r="125" spans="1:52">
      <c r="A125" s="27" t="s">
        <v>134</v>
      </c>
      <c r="B125">
        <v>1381</v>
      </c>
      <c r="C125" s="28">
        <v>1000000</v>
      </c>
      <c r="D125" s="28">
        <v>100000</v>
      </c>
      <c r="E125" s="28">
        <v>50000</v>
      </c>
      <c r="F125" s="28">
        <v>50000</v>
      </c>
      <c r="G125" s="28">
        <v>200000</v>
      </c>
      <c r="I125" s="27" t="s">
        <v>134</v>
      </c>
      <c r="J125">
        <v>1381</v>
      </c>
      <c r="K125" s="29" t="s">
        <v>392</v>
      </c>
      <c r="L125" s="29" t="s">
        <v>392</v>
      </c>
      <c r="M125" s="29" t="s">
        <v>392</v>
      </c>
      <c r="N125" s="29" t="s">
        <v>392</v>
      </c>
      <c r="O125" s="29" t="s">
        <v>392</v>
      </c>
      <c r="AT125" s="27" t="s">
        <v>134</v>
      </c>
      <c r="AU125">
        <v>1381</v>
      </c>
      <c r="AV125" s="30">
        <v>1000000</v>
      </c>
      <c r="AW125" s="30">
        <v>100000</v>
      </c>
      <c r="AX125" s="30">
        <v>50000</v>
      </c>
      <c r="AY125" s="30">
        <v>50000</v>
      </c>
      <c r="AZ125" s="30">
        <v>200000</v>
      </c>
    </row>
    <row r="126" spans="1:52" ht="24">
      <c r="A126" s="27" t="s">
        <v>130</v>
      </c>
      <c r="B126">
        <v>1282</v>
      </c>
      <c r="C126" s="28">
        <v>1000000</v>
      </c>
      <c r="D126" s="28">
        <v>100000</v>
      </c>
      <c r="E126" s="28">
        <v>50000</v>
      </c>
      <c r="F126" s="28">
        <v>50000</v>
      </c>
      <c r="G126" s="28">
        <v>200000</v>
      </c>
      <c r="I126" s="27" t="s">
        <v>130</v>
      </c>
      <c r="J126">
        <v>1282</v>
      </c>
      <c r="K126" s="29" t="s">
        <v>392</v>
      </c>
      <c r="L126" s="29" t="s">
        <v>392</v>
      </c>
      <c r="M126" s="29" t="s">
        <v>392</v>
      </c>
      <c r="N126" s="29" t="s">
        <v>392</v>
      </c>
      <c r="O126" s="29" t="s">
        <v>392</v>
      </c>
      <c r="AT126" s="27" t="s">
        <v>130</v>
      </c>
      <c r="AU126">
        <v>1282</v>
      </c>
      <c r="AV126" s="30">
        <v>1000000</v>
      </c>
      <c r="AW126" s="30">
        <v>100000</v>
      </c>
      <c r="AX126" s="30">
        <v>50000</v>
      </c>
      <c r="AY126" s="30">
        <v>50000</v>
      </c>
      <c r="AZ126" s="30">
        <v>200000</v>
      </c>
    </row>
    <row r="127" spans="1:52">
      <c r="A127" s="27" t="s">
        <v>296</v>
      </c>
      <c r="B127">
        <v>1860</v>
      </c>
      <c r="C127" s="28">
        <v>1000000</v>
      </c>
      <c r="D127" s="28">
        <v>100000</v>
      </c>
      <c r="E127" s="28">
        <v>50000</v>
      </c>
      <c r="F127" s="28">
        <v>50000</v>
      </c>
      <c r="G127" s="28">
        <v>200000</v>
      </c>
      <c r="I127" s="27" t="s">
        <v>296</v>
      </c>
      <c r="J127">
        <v>1860</v>
      </c>
      <c r="K127" s="29" t="s">
        <v>392</v>
      </c>
      <c r="L127" s="29" t="s">
        <v>392</v>
      </c>
      <c r="M127" s="29" t="s">
        <v>392</v>
      </c>
      <c r="N127" s="29" t="s">
        <v>392</v>
      </c>
      <c r="O127" s="29" t="s">
        <v>392</v>
      </c>
      <c r="AT127" s="27" t="s">
        <v>296</v>
      </c>
      <c r="AU127">
        <v>1860</v>
      </c>
      <c r="AV127" s="30">
        <v>1000000</v>
      </c>
      <c r="AW127" s="30">
        <v>100000</v>
      </c>
      <c r="AX127" s="30">
        <v>50000</v>
      </c>
      <c r="AY127" s="30">
        <v>50000</v>
      </c>
      <c r="AZ127" s="30">
        <v>200000</v>
      </c>
    </row>
    <row r="128" spans="1:52">
      <c r="A128" s="27" t="s">
        <v>140</v>
      </c>
      <c r="B128">
        <v>1814</v>
      </c>
      <c r="C128" s="28">
        <v>1000000</v>
      </c>
      <c r="D128" s="28">
        <v>100000</v>
      </c>
      <c r="E128" s="28">
        <v>50000</v>
      </c>
      <c r="F128" s="28">
        <v>50000</v>
      </c>
      <c r="G128" s="28">
        <v>200000</v>
      </c>
      <c r="I128" s="27" t="s">
        <v>140</v>
      </c>
      <c r="J128">
        <v>1814</v>
      </c>
      <c r="K128" s="29" t="s">
        <v>392</v>
      </c>
      <c r="L128" s="29" t="s">
        <v>392</v>
      </c>
      <c r="M128" s="29" t="s">
        <v>392</v>
      </c>
      <c r="N128" s="29" t="s">
        <v>392</v>
      </c>
      <c r="O128" s="29" t="s">
        <v>392</v>
      </c>
      <c r="AT128" s="27" t="s">
        <v>140</v>
      </c>
      <c r="AU128">
        <v>1814</v>
      </c>
      <c r="AV128" s="30">
        <v>1000000</v>
      </c>
      <c r="AW128" s="30">
        <v>100000</v>
      </c>
      <c r="AX128" s="30">
        <v>50000</v>
      </c>
      <c r="AY128" s="30">
        <v>50000</v>
      </c>
      <c r="AZ128" s="30">
        <v>200000</v>
      </c>
    </row>
    <row r="129" spans="1:52">
      <c r="A129" s="27" t="s">
        <v>259</v>
      </c>
      <c r="B129">
        <v>2029</v>
      </c>
      <c r="C129" s="28">
        <v>1000000</v>
      </c>
      <c r="D129" s="28">
        <v>100000</v>
      </c>
      <c r="E129" s="28">
        <v>50000</v>
      </c>
      <c r="F129" s="28">
        <v>50000</v>
      </c>
      <c r="G129" s="28">
        <v>200000</v>
      </c>
      <c r="I129" s="27" t="s">
        <v>259</v>
      </c>
      <c r="J129">
        <v>2029</v>
      </c>
      <c r="K129" s="29" t="s">
        <v>392</v>
      </c>
      <c r="L129" s="29" t="s">
        <v>392</v>
      </c>
      <c r="M129" s="29" t="s">
        <v>392</v>
      </c>
      <c r="N129" s="29" t="s">
        <v>392</v>
      </c>
      <c r="O129" s="29" t="s">
        <v>392</v>
      </c>
      <c r="AT129" s="27" t="s">
        <v>259</v>
      </c>
      <c r="AU129">
        <v>2029</v>
      </c>
      <c r="AV129" s="30">
        <v>1000000</v>
      </c>
      <c r="AW129" s="30">
        <v>100000</v>
      </c>
      <c r="AX129" s="30">
        <v>50000</v>
      </c>
      <c r="AY129" s="30">
        <v>50000</v>
      </c>
      <c r="AZ129" s="30">
        <v>200000</v>
      </c>
    </row>
    <row r="130" spans="1:52">
      <c r="A130" s="27" t="s">
        <v>63</v>
      </c>
      <c r="B130">
        <v>1441</v>
      </c>
      <c r="C130" s="28">
        <v>1000000</v>
      </c>
      <c r="D130" s="28">
        <v>100000</v>
      </c>
      <c r="E130" s="28">
        <v>50000</v>
      </c>
      <c r="F130" s="28">
        <v>50000</v>
      </c>
      <c r="G130" s="28">
        <v>200000</v>
      </c>
      <c r="I130" s="27" t="s">
        <v>63</v>
      </c>
      <c r="J130">
        <v>1441</v>
      </c>
      <c r="K130" s="29" t="s">
        <v>392</v>
      </c>
      <c r="L130" s="29" t="s">
        <v>392</v>
      </c>
      <c r="M130" s="29" t="s">
        <v>392</v>
      </c>
      <c r="N130" s="29" t="s">
        <v>392</v>
      </c>
      <c r="O130" s="29" t="s">
        <v>392</v>
      </c>
      <c r="AT130" s="27" t="s">
        <v>63</v>
      </c>
      <c r="AU130">
        <v>1441</v>
      </c>
      <c r="AV130" s="30">
        <v>1000000</v>
      </c>
      <c r="AW130" s="30">
        <v>100000</v>
      </c>
      <c r="AX130" s="30">
        <v>50000</v>
      </c>
      <c r="AY130" s="30">
        <v>50000</v>
      </c>
      <c r="AZ130" s="30">
        <v>200000</v>
      </c>
    </row>
    <row r="131" spans="1:52">
      <c r="A131" s="27" t="s">
        <v>116</v>
      </c>
      <c r="B131">
        <v>761</v>
      </c>
      <c r="C131" s="28">
        <v>1000000</v>
      </c>
      <c r="D131" s="28">
        <v>100000</v>
      </c>
      <c r="E131" s="28">
        <v>50000</v>
      </c>
      <c r="F131" s="28">
        <v>50000</v>
      </c>
      <c r="G131" s="28">
        <v>200000</v>
      </c>
      <c r="I131" s="27" t="s">
        <v>116</v>
      </c>
      <c r="J131">
        <v>761</v>
      </c>
      <c r="K131" s="29" t="s">
        <v>392</v>
      </c>
      <c r="L131" s="29" t="s">
        <v>392</v>
      </c>
      <c r="M131" s="29" t="s">
        <v>392</v>
      </c>
      <c r="N131" s="29" t="s">
        <v>392</v>
      </c>
      <c r="O131" s="29" t="s">
        <v>392</v>
      </c>
      <c r="AT131" s="27" t="s">
        <v>116</v>
      </c>
      <c r="AU131">
        <v>761</v>
      </c>
      <c r="AV131" s="30">
        <v>1000000</v>
      </c>
      <c r="AW131" s="30">
        <v>100000</v>
      </c>
      <c r="AX131" s="30">
        <v>50000</v>
      </c>
      <c r="AY131" s="30">
        <v>50000</v>
      </c>
      <c r="AZ131" s="30">
        <v>200000</v>
      </c>
    </row>
    <row r="132" spans="1:52">
      <c r="A132" s="27" t="s">
        <v>44</v>
      </c>
      <c r="B132">
        <v>186</v>
      </c>
      <c r="C132" s="28">
        <v>1000000</v>
      </c>
      <c r="D132" s="28">
        <v>100000</v>
      </c>
      <c r="E132" s="28">
        <v>50000</v>
      </c>
      <c r="F132" s="28">
        <v>50000</v>
      </c>
      <c r="G132" s="28">
        <v>200000</v>
      </c>
      <c r="I132" s="27" t="s">
        <v>44</v>
      </c>
      <c r="J132">
        <v>186</v>
      </c>
      <c r="K132" s="29" t="s">
        <v>392</v>
      </c>
      <c r="L132" s="29" t="s">
        <v>392</v>
      </c>
      <c r="M132" s="29" t="s">
        <v>392</v>
      </c>
      <c r="N132" s="29" t="s">
        <v>392</v>
      </c>
      <c r="O132" s="29" t="s">
        <v>392</v>
      </c>
      <c r="AT132" s="27" t="s">
        <v>44</v>
      </c>
      <c r="AU132">
        <v>186</v>
      </c>
      <c r="AV132" s="30">
        <v>1000000</v>
      </c>
      <c r="AW132" s="30">
        <v>100000</v>
      </c>
      <c r="AX132" s="30">
        <v>50000</v>
      </c>
      <c r="AY132" s="30">
        <v>50000</v>
      </c>
      <c r="AZ132" s="30">
        <v>200000</v>
      </c>
    </row>
    <row r="133" spans="1:52">
      <c r="A133" s="27" t="s">
        <v>182</v>
      </c>
      <c r="B133">
        <v>1494</v>
      </c>
      <c r="C133" s="28">
        <v>1000000</v>
      </c>
      <c r="D133" s="28">
        <v>100000</v>
      </c>
      <c r="E133" s="28">
        <v>50000</v>
      </c>
      <c r="F133" s="28">
        <v>50000</v>
      </c>
      <c r="G133" s="28">
        <v>200000</v>
      </c>
      <c r="I133" s="27" t="s">
        <v>182</v>
      </c>
      <c r="J133">
        <v>1494</v>
      </c>
      <c r="K133" s="29" t="s">
        <v>392</v>
      </c>
      <c r="L133" s="29" t="s">
        <v>392</v>
      </c>
      <c r="M133" s="29" t="s">
        <v>392</v>
      </c>
      <c r="N133" s="29" t="s">
        <v>392</v>
      </c>
      <c r="O133" s="29" t="s">
        <v>392</v>
      </c>
      <c r="AT133" s="27" t="s">
        <v>182</v>
      </c>
      <c r="AU133">
        <v>1494</v>
      </c>
      <c r="AV133" s="30">
        <v>1000000</v>
      </c>
      <c r="AW133" s="30">
        <v>100000</v>
      </c>
      <c r="AX133" s="30">
        <v>50000</v>
      </c>
      <c r="AY133" s="30">
        <v>50000</v>
      </c>
      <c r="AZ133" s="30">
        <v>200000</v>
      </c>
    </row>
    <row r="134" spans="1:52">
      <c r="A134" s="27" t="s">
        <v>65</v>
      </c>
      <c r="B134">
        <v>1462</v>
      </c>
      <c r="C134" s="28">
        <v>1000000</v>
      </c>
      <c r="D134" s="28">
        <v>100000</v>
      </c>
      <c r="E134" s="28">
        <v>50000</v>
      </c>
      <c r="F134" s="28">
        <v>50000</v>
      </c>
      <c r="G134" s="28">
        <v>200000</v>
      </c>
      <c r="I134" s="27" t="s">
        <v>65</v>
      </c>
      <c r="J134">
        <v>1462</v>
      </c>
      <c r="K134" s="29" t="s">
        <v>392</v>
      </c>
      <c r="L134" s="29" t="s">
        <v>392</v>
      </c>
      <c r="M134" s="29" t="s">
        <v>392</v>
      </c>
      <c r="N134" s="29" t="s">
        <v>392</v>
      </c>
      <c r="O134" s="29" t="s">
        <v>392</v>
      </c>
      <c r="AT134" s="27" t="s">
        <v>65</v>
      </c>
      <c r="AU134">
        <v>1462</v>
      </c>
      <c r="AV134" s="30">
        <v>1000000</v>
      </c>
      <c r="AW134" s="30">
        <v>100000</v>
      </c>
      <c r="AX134" s="30">
        <v>50000</v>
      </c>
      <c r="AY134" s="30">
        <v>50000</v>
      </c>
      <c r="AZ134" s="30">
        <v>200000</v>
      </c>
    </row>
    <row r="135" spans="1:52" ht="24">
      <c r="A135" s="27" t="s">
        <v>298</v>
      </c>
      <c r="B135">
        <v>1885</v>
      </c>
      <c r="C135" s="28">
        <v>1000000</v>
      </c>
      <c r="D135" s="28">
        <v>100000</v>
      </c>
      <c r="E135" s="28">
        <v>50000</v>
      </c>
      <c r="F135" s="28">
        <v>50000</v>
      </c>
      <c r="G135" s="28">
        <v>200000</v>
      </c>
      <c r="I135" s="27" t="s">
        <v>298</v>
      </c>
      <c r="J135">
        <v>1885</v>
      </c>
      <c r="K135" s="29" t="s">
        <v>392</v>
      </c>
      <c r="L135" s="29" t="s">
        <v>392</v>
      </c>
      <c r="M135" s="29" t="s">
        <v>392</v>
      </c>
      <c r="N135" s="29" t="s">
        <v>392</v>
      </c>
      <c r="O135" s="29" t="s">
        <v>392</v>
      </c>
      <c r="AT135" s="27" t="s">
        <v>298</v>
      </c>
      <c r="AU135">
        <v>1885</v>
      </c>
      <c r="AV135" s="30">
        <v>1000000</v>
      </c>
      <c r="AW135" s="30">
        <v>100000</v>
      </c>
      <c r="AX135" s="30">
        <v>50000</v>
      </c>
      <c r="AY135" s="30">
        <v>50000</v>
      </c>
      <c r="AZ135" s="30">
        <v>200000</v>
      </c>
    </row>
    <row r="136" spans="1:52">
      <c r="A136" s="27" t="s">
        <v>74</v>
      </c>
      <c r="B136">
        <v>580</v>
      </c>
      <c r="C136" s="28">
        <v>1000000</v>
      </c>
      <c r="D136" s="28">
        <v>100000</v>
      </c>
      <c r="E136" s="28">
        <v>50000</v>
      </c>
      <c r="F136" s="28">
        <v>50000</v>
      </c>
      <c r="G136" s="28">
        <v>200000</v>
      </c>
      <c r="I136" s="27" t="s">
        <v>74</v>
      </c>
      <c r="J136">
        <v>580</v>
      </c>
      <c r="K136" s="29" t="s">
        <v>392</v>
      </c>
      <c r="L136" s="29" t="s">
        <v>392</v>
      </c>
      <c r="M136" s="29" t="s">
        <v>392</v>
      </c>
      <c r="N136" s="29" t="s">
        <v>392</v>
      </c>
      <c r="O136" s="29" t="s">
        <v>392</v>
      </c>
      <c r="AT136" s="27" t="s">
        <v>74</v>
      </c>
      <c r="AU136">
        <v>580</v>
      </c>
      <c r="AV136" s="30">
        <v>1000000</v>
      </c>
      <c r="AW136" s="30">
        <v>100000</v>
      </c>
      <c r="AX136" s="30">
        <v>50000</v>
      </c>
      <c r="AY136" s="30">
        <v>50000</v>
      </c>
      <c r="AZ136" s="30">
        <v>200000</v>
      </c>
    </row>
    <row r="137" spans="1:52">
      <c r="A137" s="27" t="s">
        <v>301</v>
      </c>
      <c r="B137">
        <v>781</v>
      </c>
      <c r="C137" s="28">
        <v>1000000</v>
      </c>
      <c r="D137" s="28">
        <v>100000</v>
      </c>
      <c r="E137" s="28">
        <v>50000</v>
      </c>
      <c r="F137" s="28">
        <v>50000</v>
      </c>
      <c r="G137" s="28">
        <v>200000</v>
      </c>
      <c r="I137" s="27" t="s">
        <v>301</v>
      </c>
      <c r="J137">
        <v>781</v>
      </c>
      <c r="K137" s="29" t="s">
        <v>392</v>
      </c>
      <c r="L137" s="29" t="s">
        <v>392</v>
      </c>
      <c r="M137" s="29" t="s">
        <v>392</v>
      </c>
      <c r="N137" s="29" t="s">
        <v>392</v>
      </c>
      <c r="O137" s="29" t="s">
        <v>392</v>
      </c>
      <c r="AT137" s="27" t="s">
        <v>301</v>
      </c>
      <c r="AU137">
        <v>781</v>
      </c>
      <c r="AV137" s="30">
        <v>1000000</v>
      </c>
      <c r="AW137" s="30">
        <v>100000</v>
      </c>
      <c r="AX137" s="30">
        <v>50000</v>
      </c>
      <c r="AY137" s="30">
        <v>50000</v>
      </c>
      <c r="AZ137" s="30">
        <v>200000</v>
      </c>
    </row>
    <row r="138" spans="1:52">
      <c r="A138" s="27" t="s">
        <v>238</v>
      </c>
      <c r="B138">
        <v>2161</v>
      </c>
      <c r="C138" s="28">
        <v>1000000</v>
      </c>
      <c r="D138" s="28">
        <v>100000</v>
      </c>
      <c r="E138" s="28">
        <v>50000</v>
      </c>
      <c r="F138" s="28">
        <v>50000</v>
      </c>
      <c r="G138" s="28">
        <v>200000</v>
      </c>
      <c r="I138" s="27" t="s">
        <v>238</v>
      </c>
      <c r="J138">
        <v>2161</v>
      </c>
      <c r="K138" s="29" t="s">
        <v>392</v>
      </c>
      <c r="L138" s="29" t="s">
        <v>392</v>
      </c>
      <c r="M138" s="29" t="s">
        <v>392</v>
      </c>
      <c r="N138" s="29" t="s">
        <v>392</v>
      </c>
      <c r="O138" s="29" t="s">
        <v>392</v>
      </c>
      <c r="AT138" s="27" t="s">
        <v>238</v>
      </c>
      <c r="AU138">
        <v>2161</v>
      </c>
      <c r="AV138" s="30">
        <v>1000000</v>
      </c>
      <c r="AW138" s="30">
        <v>100000</v>
      </c>
      <c r="AX138" s="30">
        <v>50000</v>
      </c>
      <c r="AY138" s="30">
        <v>50000</v>
      </c>
      <c r="AZ138" s="30">
        <v>200000</v>
      </c>
    </row>
    <row r="139" spans="1:52" ht="24">
      <c r="A139" s="27" t="s">
        <v>322</v>
      </c>
      <c r="B139">
        <v>1864</v>
      </c>
      <c r="C139" s="28">
        <v>1000000</v>
      </c>
      <c r="D139" s="28">
        <v>100000</v>
      </c>
      <c r="E139" s="28">
        <v>50000</v>
      </c>
      <c r="F139" s="28">
        <v>50000</v>
      </c>
      <c r="G139" s="28">
        <v>200000</v>
      </c>
      <c r="I139" s="27" t="s">
        <v>322</v>
      </c>
      <c r="J139">
        <v>1864</v>
      </c>
      <c r="K139" s="29" t="s">
        <v>392</v>
      </c>
      <c r="L139" s="29" t="s">
        <v>392</v>
      </c>
      <c r="M139" s="29" t="s">
        <v>392</v>
      </c>
      <c r="N139" s="29" t="s">
        <v>392</v>
      </c>
      <c r="O139" s="29" t="s">
        <v>392</v>
      </c>
      <c r="AT139" s="27" t="s">
        <v>322</v>
      </c>
      <c r="AU139">
        <v>1864</v>
      </c>
      <c r="AV139" s="30">
        <v>1000000</v>
      </c>
      <c r="AW139" s="30">
        <v>100000</v>
      </c>
      <c r="AX139" s="30">
        <v>50000</v>
      </c>
      <c r="AY139" s="30">
        <v>50000</v>
      </c>
      <c r="AZ139" s="30">
        <v>200000</v>
      </c>
    </row>
    <row r="140" spans="1:52">
      <c r="A140" s="27" t="s">
        <v>54</v>
      </c>
      <c r="B140">
        <v>1262</v>
      </c>
      <c r="C140" s="28">
        <v>1000000</v>
      </c>
      <c r="D140" s="28">
        <v>100000</v>
      </c>
      <c r="E140" s="28">
        <v>50000</v>
      </c>
      <c r="F140" s="28">
        <v>50000</v>
      </c>
      <c r="G140" s="28">
        <v>200000</v>
      </c>
      <c r="I140" s="27" t="s">
        <v>54</v>
      </c>
      <c r="J140">
        <v>1262</v>
      </c>
      <c r="K140" s="29" t="s">
        <v>392</v>
      </c>
      <c r="L140" s="29" t="s">
        <v>392</v>
      </c>
      <c r="M140" s="29" t="s">
        <v>392</v>
      </c>
      <c r="N140" s="29" t="s">
        <v>392</v>
      </c>
      <c r="O140" s="29" t="s">
        <v>392</v>
      </c>
      <c r="AT140" s="27" t="s">
        <v>54</v>
      </c>
      <c r="AU140">
        <v>1262</v>
      </c>
      <c r="AV140" s="30">
        <v>1000000</v>
      </c>
      <c r="AW140" s="30">
        <v>100000</v>
      </c>
      <c r="AX140" s="30">
        <v>50000</v>
      </c>
      <c r="AY140" s="30">
        <v>50000</v>
      </c>
      <c r="AZ140" s="30">
        <v>200000</v>
      </c>
    </row>
    <row r="141" spans="1:52">
      <c r="A141" s="27" t="s">
        <v>188</v>
      </c>
      <c r="B141">
        <v>2085</v>
      </c>
      <c r="C141" s="28">
        <v>1000000</v>
      </c>
      <c r="D141" s="28">
        <v>100000</v>
      </c>
      <c r="E141" s="28">
        <v>50000</v>
      </c>
      <c r="F141" s="28">
        <v>50000</v>
      </c>
      <c r="G141" s="28">
        <v>200000</v>
      </c>
      <c r="I141" s="27" t="s">
        <v>188</v>
      </c>
      <c r="J141">
        <v>2085</v>
      </c>
      <c r="K141" s="29" t="s">
        <v>392</v>
      </c>
      <c r="L141" s="29" t="s">
        <v>392</v>
      </c>
      <c r="M141" s="29" t="s">
        <v>392</v>
      </c>
      <c r="N141" s="29" t="s">
        <v>392</v>
      </c>
      <c r="O141" s="29" t="s">
        <v>392</v>
      </c>
      <c r="AT141" s="27" t="s">
        <v>188</v>
      </c>
      <c r="AU141">
        <v>2085</v>
      </c>
      <c r="AV141" s="30">
        <v>1000000</v>
      </c>
      <c r="AW141" s="30">
        <v>100000</v>
      </c>
      <c r="AX141" s="30">
        <v>50000</v>
      </c>
      <c r="AY141" s="30">
        <v>50000</v>
      </c>
      <c r="AZ141" s="30">
        <v>200000</v>
      </c>
    </row>
    <row r="142" spans="1:52">
      <c r="A142" s="27" t="s">
        <v>101</v>
      </c>
      <c r="B142">
        <v>2580</v>
      </c>
      <c r="C142" s="28">
        <v>1000000</v>
      </c>
      <c r="D142" s="28">
        <v>100000</v>
      </c>
      <c r="E142" s="28">
        <v>50000</v>
      </c>
      <c r="F142" s="28">
        <v>50000</v>
      </c>
      <c r="G142" s="28">
        <v>200000</v>
      </c>
      <c r="I142" s="27" t="s">
        <v>101</v>
      </c>
      <c r="J142">
        <v>2580</v>
      </c>
      <c r="K142" s="29" t="s">
        <v>392</v>
      </c>
      <c r="L142" s="29" t="s">
        <v>392</v>
      </c>
      <c r="M142" s="29" t="s">
        <v>392</v>
      </c>
      <c r="N142" s="29" t="s">
        <v>392</v>
      </c>
      <c r="O142" s="29" t="s">
        <v>392</v>
      </c>
      <c r="AT142" s="27" t="s">
        <v>101</v>
      </c>
      <c r="AU142">
        <v>2580</v>
      </c>
      <c r="AV142" s="30">
        <v>1000000</v>
      </c>
      <c r="AW142" s="30">
        <v>100000</v>
      </c>
      <c r="AX142" s="30">
        <v>50000</v>
      </c>
      <c r="AY142" s="30">
        <v>50000</v>
      </c>
      <c r="AZ142" s="30">
        <v>200000</v>
      </c>
    </row>
    <row r="143" spans="1:52">
      <c r="A143" s="27" t="s">
        <v>82</v>
      </c>
      <c r="B143">
        <v>1281</v>
      </c>
      <c r="C143" s="28">
        <v>1000000</v>
      </c>
      <c r="D143" s="28">
        <v>100000</v>
      </c>
      <c r="E143" s="28">
        <v>50000</v>
      </c>
      <c r="F143" s="28">
        <v>50000</v>
      </c>
      <c r="G143" s="28">
        <v>200000</v>
      </c>
      <c r="I143" s="27" t="s">
        <v>82</v>
      </c>
      <c r="J143">
        <v>1281</v>
      </c>
      <c r="K143" s="29" t="s">
        <v>392</v>
      </c>
      <c r="L143" s="29" t="s">
        <v>392</v>
      </c>
      <c r="M143" s="29" t="s">
        <v>392</v>
      </c>
      <c r="N143" s="29" t="s">
        <v>392</v>
      </c>
      <c r="O143" s="29" t="s">
        <v>392</v>
      </c>
      <c r="AT143" s="27" t="s">
        <v>82</v>
      </c>
      <c r="AU143">
        <v>1281</v>
      </c>
      <c r="AV143" s="30">
        <v>1000000</v>
      </c>
      <c r="AW143" s="30">
        <v>100000</v>
      </c>
      <c r="AX143" s="30">
        <v>50000</v>
      </c>
      <c r="AY143" s="30">
        <v>50000</v>
      </c>
      <c r="AZ143" s="30">
        <v>200000</v>
      </c>
    </row>
    <row r="144" spans="1:52">
      <c r="A144" s="27" t="s">
        <v>248</v>
      </c>
      <c r="B144">
        <v>2481</v>
      </c>
      <c r="C144" s="28">
        <v>1000000</v>
      </c>
      <c r="D144" s="28">
        <v>100000</v>
      </c>
      <c r="E144" s="28">
        <v>50000</v>
      </c>
      <c r="F144" s="28">
        <v>50000</v>
      </c>
      <c r="G144" s="28">
        <v>200000</v>
      </c>
      <c r="I144" s="27" t="s">
        <v>248</v>
      </c>
      <c r="J144">
        <v>2481</v>
      </c>
      <c r="K144" s="29" t="s">
        <v>392</v>
      </c>
      <c r="L144" s="29" t="s">
        <v>392</v>
      </c>
      <c r="M144" s="29" t="s">
        <v>392</v>
      </c>
      <c r="N144" s="29" t="s">
        <v>392</v>
      </c>
      <c r="O144" s="29" t="s">
        <v>392</v>
      </c>
      <c r="AT144" s="27" t="s">
        <v>248</v>
      </c>
      <c r="AU144">
        <v>2481</v>
      </c>
      <c r="AV144" s="30">
        <v>1000000</v>
      </c>
      <c r="AW144" s="30">
        <v>100000</v>
      </c>
      <c r="AX144" s="30">
        <v>50000</v>
      </c>
      <c r="AY144" s="30">
        <v>50000</v>
      </c>
      <c r="AZ144" s="30">
        <v>200000</v>
      </c>
    </row>
    <row r="145" spans="1:52">
      <c r="A145" s="27" t="s">
        <v>233</v>
      </c>
      <c r="B145">
        <v>1484</v>
      </c>
      <c r="C145" s="28">
        <v>1000000</v>
      </c>
      <c r="D145" s="28">
        <v>100000</v>
      </c>
      <c r="E145" s="28">
        <v>50000</v>
      </c>
      <c r="F145" s="28">
        <v>50000</v>
      </c>
      <c r="G145" s="28">
        <v>200000</v>
      </c>
      <c r="I145" s="27" t="s">
        <v>233</v>
      </c>
      <c r="J145">
        <v>1484</v>
      </c>
      <c r="K145" s="29" t="s">
        <v>392</v>
      </c>
      <c r="L145" s="29" t="s">
        <v>392</v>
      </c>
      <c r="M145" s="29" t="s">
        <v>392</v>
      </c>
      <c r="N145" s="29" t="s">
        <v>392</v>
      </c>
      <c r="O145" s="29" t="s">
        <v>392</v>
      </c>
      <c r="AT145" s="27" t="s">
        <v>233</v>
      </c>
      <c r="AU145">
        <v>1484</v>
      </c>
      <c r="AV145" s="30">
        <v>1000000</v>
      </c>
      <c r="AW145" s="30">
        <v>100000</v>
      </c>
      <c r="AX145" s="30">
        <v>50000</v>
      </c>
      <c r="AY145" s="30">
        <v>50000</v>
      </c>
      <c r="AZ145" s="30">
        <v>200000</v>
      </c>
    </row>
    <row r="146" spans="1:52">
      <c r="A146" s="27" t="s">
        <v>20</v>
      </c>
      <c r="B146">
        <v>1280</v>
      </c>
      <c r="C146" s="28">
        <v>1000000</v>
      </c>
      <c r="D146" s="28">
        <v>100000</v>
      </c>
      <c r="E146" s="28">
        <v>50000</v>
      </c>
      <c r="F146" s="28">
        <v>50000</v>
      </c>
      <c r="G146" s="28">
        <v>200000</v>
      </c>
      <c r="I146" s="27" t="s">
        <v>20</v>
      </c>
      <c r="J146">
        <v>1280</v>
      </c>
      <c r="K146" s="29" t="s">
        <v>392</v>
      </c>
      <c r="L146" s="29" t="s">
        <v>392</v>
      </c>
      <c r="M146" s="29" t="s">
        <v>392</v>
      </c>
      <c r="N146" s="29" t="s">
        <v>392</v>
      </c>
      <c r="O146" s="29" t="s">
        <v>392</v>
      </c>
      <c r="AT146" s="27" t="s">
        <v>20</v>
      </c>
      <c r="AU146">
        <v>1280</v>
      </c>
      <c r="AV146" s="30">
        <v>1000000</v>
      </c>
      <c r="AW146" s="30">
        <v>100000</v>
      </c>
      <c r="AX146" s="30">
        <v>50000</v>
      </c>
      <c r="AY146" s="30">
        <v>50000</v>
      </c>
      <c r="AZ146" s="30">
        <v>200000</v>
      </c>
    </row>
    <row r="147" spans="1:52" ht="24">
      <c r="A147" s="27" t="s">
        <v>258</v>
      </c>
      <c r="B147">
        <v>2023</v>
      </c>
      <c r="C147" s="28">
        <v>1000000</v>
      </c>
      <c r="D147" s="28">
        <v>100000</v>
      </c>
      <c r="E147" s="28">
        <v>50000</v>
      </c>
      <c r="F147" s="28">
        <v>50000</v>
      </c>
      <c r="G147" s="28">
        <v>200000</v>
      </c>
      <c r="I147" s="27" t="s">
        <v>258</v>
      </c>
      <c r="J147">
        <v>2023</v>
      </c>
      <c r="K147" s="29" t="s">
        <v>392</v>
      </c>
      <c r="L147" s="29" t="s">
        <v>392</v>
      </c>
      <c r="M147" s="29" t="s">
        <v>392</v>
      </c>
      <c r="N147" s="29" t="s">
        <v>392</v>
      </c>
      <c r="O147" s="29" t="s">
        <v>392</v>
      </c>
      <c r="AT147" s="27" t="s">
        <v>258</v>
      </c>
      <c r="AU147">
        <v>2023</v>
      </c>
      <c r="AV147" s="30">
        <v>1000000</v>
      </c>
      <c r="AW147" s="30">
        <v>100000</v>
      </c>
      <c r="AX147" s="30">
        <v>50000</v>
      </c>
      <c r="AY147" s="30">
        <v>50000</v>
      </c>
      <c r="AZ147" s="30">
        <v>200000</v>
      </c>
    </row>
    <row r="148" spans="1:52">
      <c r="A148" s="27" t="s">
        <v>246</v>
      </c>
      <c r="B148">
        <v>2418</v>
      </c>
      <c r="C148" s="28">
        <v>1000000</v>
      </c>
      <c r="D148" s="28">
        <v>100000</v>
      </c>
      <c r="E148" s="28">
        <v>50000</v>
      </c>
      <c r="F148" s="28">
        <v>50000</v>
      </c>
      <c r="G148" s="28">
        <v>200000</v>
      </c>
      <c r="I148" s="27" t="s">
        <v>246</v>
      </c>
      <c r="J148">
        <v>2418</v>
      </c>
      <c r="K148" s="29" t="s">
        <v>392</v>
      </c>
      <c r="L148" s="29" t="s">
        <v>392</v>
      </c>
      <c r="M148" s="29" t="s">
        <v>392</v>
      </c>
      <c r="N148" s="29" t="s">
        <v>392</v>
      </c>
      <c r="O148" s="29" t="s">
        <v>392</v>
      </c>
      <c r="AT148" s="27" t="s">
        <v>246</v>
      </c>
      <c r="AU148">
        <v>2418</v>
      </c>
      <c r="AV148" s="30">
        <v>1000000</v>
      </c>
      <c r="AW148" s="30">
        <v>100000</v>
      </c>
      <c r="AX148" s="30">
        <v>50000</v>
      </c>
      <c r="AY148" s="30">
        <v>50000</v>
      </c>
      <c r="AZ148" s="30">
        <v>200000</v>
      </c>
    </row>
    <row r="149" spans="1:52">
      <c r="A149" s="27" t="s">
        <v>181</v>
      </c>
      <c r="B149">
        <v>1493</v>
      </c>
      <c r="C149" s="28">
        <v>1000000</v>
      </c>
      <c r="D149" s="28">
        <v>100000</v>
      </c>
      <c r="E149" s="28">
        <v>50000</v>
      </c>
      <c r="F149" s="28">
        <v>50000</v>
      </c>
      <c r="G149" s="28">
        <v>200000</v>
      </c>
      <c r="I149" s="27" t="s">
        <v>181</v>
      </c>
      <c r="J149">
        <v>1493</v>
      </c>
      <c r="K149" s="29" t="s">
        <v>392</v>
      </c>
      <c r="L149" s="29" t="s">
        <v>392</v>
      </c>
      <c r="M149" s="29" t="s">
        <v>392</v>
      </c>
      <c r="N149" s="29" t="s">
        <v>392</v>
      </c>
      <c r="O149" s="29" t="s">
        <v>392</v>
      </c>
      <c r="AT149" s="27" t="s">
        <v>181</v>
      </c>
      <c r="AU149">
        <v>1493</v>
      </c>
      <c r="AV149" s="30">
        <v>1000000</v>
      </c>
      <c r="AW149" s="30">
        <v>100000</v>
      </c>
      <c r="AX149" s="30">
        <v>50000</v>
      </c>
      <c r="AY149" s="30">
        <v>50000</v>
      </c>
      <c r="AZ149" s="30">
        <v>200000</v>
      </c>
    </row>
    <row r="150" spans="1:52">
      <c r="A150" s="27" t="s">
        <v>284</v>
      </c>
      <c r="B150">
        <v>1463</v>
      </c>
      <c r="C150" s="28">
        <v>1000000</v>
      </c>
      <c r="D150" s="28">
        <v>100000</v>
      </c>
      <c r="E150" s="28">
        <v>50000</v>
      </c>
      <c r="F150" s="28">
        <v>50000</v>
      </c>
      <c r="G150" s="28">
        <v>200000</v>
      </c>
      <c r="I150" s="27" t="s">
        <v>284</v>
      </c>
      <c r="J150">
        <v>1463</v>
      </c>
      <c r="K150" s="29" t="s">
        <v>392</v>
      </c>
      <c r="L150" s="29" t="s">
        <v>392</v>
      </c>
      <c r="M150" s="29" t="s">
        <v>392</v>
      </c>
      <c r="N150" s="29" t="s">
        <v>392</v>
      </c>
      <c r="O150" s="29" t="s">
        <v>392</v>
      </c>
      <c r="AT150" s="27" t="s">
        <v>284</v>
      </c>
      <c r="AU150">
        <v>1463</v>
      </c>
      <c r="AV150" s="30">
        <v>1000000</v>
      </c>
      <c r="AW150" s="30">
        <v>100000</v>
      </c>
      <c r="AX150" s="30">
        <v>50000</v>
      </c>
      <c r="AY150" s="30">
        <v>50000</v>
      </c>
      <c r="AZ150" s="30">
        <v>200000</v>
      </c>
    </row>
    <row r="151" spans="1:52">
      <c r="A151" s="27" t="s">
        <v>200</v>
      </c>
      <c r="B151">
        <v>767</v>
      </c>
      <c r="C151" s="28">
        <v>1000000</v>
      </c>
      <c r="D151" s="28">
        <v>100000</v>
      </c>
      <c r="E151" s="28">
        <v>50000</v>
      </c>
      <c r="F151" s="28">
        <v>50000</v>
      </c>
      <c r="G151" s="28">
        <v>200000</v>
      </c>
      <c r="I151" s="27" t="s">
        <v>200</v>
      </c>
      <c r="J151">
        <v>767</v>
      </c>
      <c r="K151" s="29" t="s">
        <v>392</v>
      </c>
      <c r="L151" s="29" t="s">
        <v>392</v>
      </c>
      <c r="M151" s="29" t="s">
        <v>392</v>
      </c>
      <c r="N151" s="29" t="s">
        <v>392</v>
      </c>
      <c r="O151" s="29" t="s">
        <v>392</v>
      </c>
      <c r="AT151" s="27" t="s">
        <v>200</v>
      </c>
      <c r="AU151">
        <v>767</v>
      </c>
      <c r="AV151" s="30">
        <v>1000000</v>
      </c>
      <c r="AW151" s="30">
        <v>100000</v>
      </c>
      <c r="AX151" s="30">
        <v>50000</v>
      </c>
      <c r="AY151" s="30">
        <v>50000</v>
      </c>
      <c r="AZ151" s="30">
        <v>200000</v>
      </c>
    </row>
    <row r="152" spans="1:52">
      <c r="A152" s="27" t="s">
        <v>318</v>
      </c>
      <c r="B152">
        <v>1461</v>
      </c>
      <c r="C152" s="28">
        <v>1000000</v>
      </c>
      <c r="D152" s="28">
        <v>100000</v>
      </c>
      <c r="E152" s="28">
        <v>50000</v>
      </c>
      <c r="F152" s="28">
        <v>50000</v>
      </c>
      <c r="G152" s="28">
        <v>200000</v>
      </c>
      <c r="I152" s="27" t="s">
        <v>318</v>
      </c>
      <c r="J152">
        <v>1461</v>
      </c>
      <c r="K152" s="29" t="s">
        <v>392</v>
      </c>
      <c r="L152" s="29" t="s">
        <v>392</v>
      </c>
      <c r="M152" s="29" t="s">
        <v>392</v>
      </c>
      <c r="N152" s="29" t="s">
        <v>392</v>
      </c>
      <c r="O152" s="29" t="s">
        <v>392</v>
      </c>
      <c r="AT152" s="27" t="s">
        <v>318</v>
      </c>
      <c r="AU152">
        <v>1461</v>
      </c>
      <c r="AV152" s="30">
        <v>1000000</v>
      </c>
      <c r="AW152" s="30">
        <v>100000</v>
      </c>
      <c r="AX152" s="30">
        <v>50000</v>
      </c>
      <c r="AY152" s="30">
        <v>50000</v>
      </c>
      <c r="AZ152" s="30">
        <v>200000</v>
      </c>
    </row>
    <row r="153" spans="1:52">
      <c r="A153" s="27" t="s">
        <v>112</v>
      </c>
      <c r="B153">
        <v>586</v>
      </c>
      <c r="C153" s="28">
        <v>1000000</v>
      </c>
      <c r="D153" s="28">
        <v>100000</v>
      </c>
      <c r="E153" s="28">
        <v>50000</v>
      </c>
      <c r="F153" s="28">
        <v>50000</v>
      </c>
      <c r="G153" s="28">
        <v>200000</v>
      </c>
      <c r="I153" s="27" t="s">
        <v>112</v>
      </c>
      <c r="J153">
        <v>586</v>
      </c>
      <c r="K153" s="29" t="s">
        <v>392</v>
      </c>
      <c r="L153" s="29" t="s">
        <v>392</v>
      </c>
      <c r="M153" s="29" t="s">
        <v>392</v>
      </c>
      <c r="N153" s="29" t="s">
        <v>392</v>
      </c>
      <c r="O153" s="29" t="s">
        <v>392</v>
      </c>
      <c r="AT153" s="27" t="s">
        <v>112</v>
      </c>
      <c r="AU153">
        <v>586</v>
      </c>
      <c r="AV153" s="30">
        <v>1000000</v>
      </c>
      <c r="AW153" s="30">
        <v>100000</v>
      </c>
      <c r="AX153" s="30">
        <v>50000</v>
      </c>
      <c r="AY153" s="30">
        <v>50000</v>
      </c>
      <c r="AZ153" s="30">
        <v>200000</v>
      </c>
    </row>
    <row r="154" spans="1:52">
      <c r="A154" s="27" t="s">
        <v>263</v>
      </c>
      <c r="B154">
        <v>2062</v>
      </c>
      <c r="C154" s="28">
        <v>1000000</v>
      </c>
      <c r="D154" s="28">
        <v>100000</v>
      </c>
      <c r="E154" s="28">
        <v>50000</v>
      </c>
      <c r="F154" s="28">
        <v>50000</v>
      </c>
      <c r="G154" s="28">
        <v>200000</v>
      </c>
      <c r="I154" s="27" t="s">
        <v>263</v>
      </c>
      <c r="J154">
        <v>2062</v>
      </c>
      <c r="K154" s="29" t="s">
        <v>392</v>
      </c>
      <c r="L154" s="29" t="s">
        <v>392</v>
      </c>
      <c r="M154" s="29" t="s">
        <v>392</v>
      </c>
      <c r="N154" s="29" t="s">
        <v>392</v>
      </c>
      <c r="O154" s="29" t="s">
        <v>392</v>
      </c>
      <c r="AT154" s="27" t="s">
        <v>263</v>
      </c>
      <c r="AU154">
        <v>2062</v>
      </c>
      <c r="AV154" s="30">
        <v>1000000</v>
      </c>
      <c r="AW154" s="30">
        <v>100000</v>
      </c>
      <c r="AX154" s="30">
        <v>50000</v>
      </c>
      <c r="AY154" s="30">
        <v>50000</v>
      </c>
      <c r="AZ154" s="30">
        <v>200000</v>
      </c>
    </row>
    <row r="155" spans="1:52">
      <c r="A155" s="27" t="s">
        <v>156</v>
      </c>
      <c r="B155">
        <v>583</v>
      </c>
      <c r="C155" s="28">
        <v>1000000</v>
      </c>
      <c r="D155" s="28">
        <v>100000</v>
      </c>
      <c r="E155" s="28">
        <v>50000</v>
      </c>
      <c r="F155" s="28">
        <v>50000</v>
      </c>
      <c r="G155" s="28">
        <v>200000</v>
      </c>
      <c r="I155" s="27" t="s">
        <v>156</v>
      </c>
      <c r="J155">
        <v>583</v>
      </c>
      <c r="K155" s="29" t="s">
        <v>392</v>
      </c>
      <c r="L155" s="29" t="s">
        <v>392</v>
      </c>
      <c r="M155" s="29" t="s">
        <v>392</v>
      </c>
      <c r="N155" s="29" t="s">
        <v>392</v>
      </c>
      <c r="O155" s="29" t="s">
        <v>392</v>
      </c>
      <c r="AT155" s="27" t="s">
        <v>156</v>
      </c>
      <c r="AU155">
        <v>583</v>
      </c>
      <c r="AV155" s="30">
        <v>1000000</v>
      </c>
      <c r="AW155" s="30">
        <v>100000</v>
      </c>
      <c r="AX155" s="30">
        <v>50000</v>
      </c>
      <c r="AY155" s="30">
        <v>50000</v>
      </c>
      <c r="AZ155" s="30">
        <v>200000</v>
      </c>
    </row>
    <row r="156" spans="1:52">
      <c r="A156" s="27" t="s">
        <v>114</v>
      </c>
      <c r="B156">
        <v>642</v>
      </c>
      <c r="C156" s="28">
        <v>1000000</v>
      </c>
      <c r="D156" s="28">
        <v>100000</v>
      </c>
      <c r="E156" s="28">
        <v>50000</v>
      </c>
      <c r="F156" s="28">
        <v>50000</v>
      </c>
      <c r="G156" s="28">
        <v>200000</v>
      </c>
      <c r="I156" s="27" t="s">
        <v>114</v>
      </c>
      <c r="J156">
        <v>642</v>
      </c>
      <c r="K156" s="29" t="s">
        <v>392</v>
      </c>
      <c r="L156" s="29" t="s">
        <v>392</v>
      </c>
      <c r="M156" s="29" t="s">
        <v>392</v>
      </c>
      <c r="N156" s="29" t="s">
        <v>392</v>
      </c>
      <c r="O156" s="29" t="s">
        <v>392</v>
      </c>
      <c r="AT156" s="27" t="s">
        <v>114</v>
      </c>
      <c r="AU156">
        <v>642</v>
      </c>
      <c r="AV156" s="30">
        <v>1000000</v>
      </c>
      <c r="AW156" s="30">
        <v>100000</v>
      </c>
      <c r="AX156" s="30">
        <v>50000</v>
      </c>
      <c r="AY156" s="30">
        <v>50000</v>
      </c>
      <c r="AZ156" s="30">
        <v>200000</v>
      </c>
    </row>
    <row r="157" spans="1:52">
      <c r="A157" s="27" t="s">
        <v>315</v>
      </c>
      <c r="B157">
        <v>1430</v>
      </c>
      <c r="C157" s="28">
        <v>1000000</v>
      </c>
      <c r="D157" s="28">
        <v>100000</v>
      </c>
      <c r="E157" s="28">
        <v>50000</v>
      </c>
      <c r="F157" s="28">
        <v>50000</v>
      </c>
      <c r="G157" s="28">
        <v>200000</v>
      </c>
      <c r="I157" s="27" t="s">
        <v>315</v>
      </c>
      <c r="J157">
        <v>1430</v>
      </c>
      <c r="K157" s="29" t="s">
        <v>392</v>
      </c>
      <c r="L157" s="29" t="s">
        <v>392</v>
      </c>
      <c r="M157" s="29" t="s">
        <v>392</v>
      </c>
      <c r="N157" s="29" t="s">
        <v>392</v>
      </c>
      <c r="O157" s="29" t="s">
        <v>392</v>
      </c>
      <c r="AT157" s="27" t="s">
        <v>315</v>
      </c>
      <c r="AU157">
        <v>1430</v>
      </c>
      <c r="AV157" s="30">
        <v>1000000</v>
      </c>
      <c r="AW157" s="30">
        <v>100000</v>
      </c>
      <c r="AX157" s="30">
        <v>50000</v>
      </c>
      <c r="AY157" s="30">
        <v>50000</v>
      </c>
      <c r="AZ157" s="30">
        <v>200000</v>
      </c>
    </row>
    <row r="158" spans="1:52">
      <c r="A158" s="27" t="s">
        <v>295</v>
      </c>
      <c r="B158">
        <v>1762</v>
      </c>
      <c r="C158" s="28">
        <v>1000000</v>
      </c>
      <c r="D158" s="28">
        <v>100000</v>
      </c>
      <c r="E158" s="28">
        <v>50000</v>
      </c>
      <c r="F158" s="28">
        <v>50000</v>
      </c>
      <c r="G158" s="28">
        <v>200000</v>
      </c>
      <c r="I158" s="27" t="s">
        <v>295</v>
      </c>
      <c r="J158">
        <v>1762</v>
      </c>
      <c r="K158" s="29" t="s">
        <v>392</v>
      </c>
      <c r="L158" s="29" t="s">
        <v>392</v>
      </c>
      <c r="M158" s="29" t="s">
        <v>392</v>
      </c>
      <c r="N158" s="29" t="s">
        <v>392</v>
      </c>
      <c r="O158" s="29" t="s">
        <v>392</v>
      </c>
      <c r="AT158" s="27" t="s">
        <v>295</v>
      </c>
      <c r="AU158">
        <v>1762</v>
      </c>
      <c r="AV158" s="30">
        <v>1000000</v>
      </c>
      <c r="AW158" s="30">
        <v>100000</v>
      </c>
      <c r="AX158" s="30">
        <v>50000</v>
      </c>
      <c r="AY158" s="30">
        <v>50000</v>
      </c>
      <c r="AZ158" s="30">
        <v>200000</v>
      </c>
    </row>
    <row r="159" spans="1:52">
      <c r="A159" s="27" t="s">
        <v>66</v>
      </c>
      <c r="B159">
        <v>1481</v>
      </c>
      <c r="C159" s="28">
        <v>1000000</v>
      </c>
      <c r="D159" s="28">
        <v>100000</v>
      </c>
      <c r="E159" s="28">
        <v>50000</v>
      </c>
      <c r="F159" s="28">
        <v>50000</v>
      </c>
      <c r="G159" s="28">
        <v>200000</v>
      </c>
      <c r="I159" s="27" t="s">
        <v>66</v>
      </c>
      <c r="J159">
        <v>1481</v>
      </c>
      <c r="K159" s="29" t="s">
        <v>392</v>
      </c>
      <c r="L159" s="29" t="s">
        <v>392</v>
      </c>
      <c r="M159" s="29" t="s">
        <v>392</v>
      </c>
      <c r="N159" s="29" t="s">
        <v>392</v>
      </c>
      <c r="O159" s="29" t="s">
        <v>392</v>
      </c>
      <c r="AT159" s="27" t="s">
        <v>66</v>
      </c>
      <c r="AU159">
        <v>1481</v>
      </c>
      <c r="AV159" s="30">
        <v>1000000</v>
      </c>
      <c r="AW159" s="30">
        <v>100000</v>
      </c>
      <c r="AX159" s="30">
        <v>50000</v>
      </c>
      <c r="AY159" s="30">
        <v>50000</v>
      </c>
      <c r="AZ159" s="30">
        <v>200000</v>
      </c>
    </row>
    <row r="160" spans="1:52" ht="24">
      <c r="A160" s="27" t="s">
        <v>312</v>
      </c>
      <c r="B160">
        <v>861</v>
      </c>
      <c r="C160" s="28">
        <v>1000000</v>
      </c>
      <c r="D160" s="28">
        <v>100000</v>
      </c>
      <c r="E160" s="28">
        <v>50000</v>
      </c>
      <c r="F160" s="28">
        <v>50000</v>
      </c>
      <c r="G160" s="28">
        <v>200000</v>
      </c>
      <c r="I160" s="27" t="s">
        <v>312</v>
      </c>
      <c r="J160">
        <v>861</v>
      </c>
      <c r="K160" s="29" t="s">
        <v>392</v>
      </c>
      <c r="L160" s="29" t="s">
        <v>392</v>
      </c>
      <c r="M160" s="29" t="s">
        <v>392</v>
      </c>
      <c r="N160" s="29" t="s">
        <v>392</v>
      </c>
      <c r="O160" s="29" t="s">
        <v>392</v>
      </c>
      <c r="AT160" s="27" t="s">
        <v>312</v>
      </c>
      <c r="AU160">
        <v>861</v>
      </c>
      <c r="AV160" s="30">
        <v>1000000</v>
      </c>
      <c r="AW160" s="30">
        <v>100000</v>
      </c>
      <c r="AX160" s="30">
        <v>50000</v>
      </c>
      <c r="AY160" s="30">
        <v>50000</v>
      </c>
      <c r="AZ160" s="30">
        <v>200000</v>
      </c>
    </row>
    <row r="161" spans="1:52" ht="24">
      <c r="A161" s="27" t="s">
        <v>119</v>
      </c>
      <c r="B161">
        <v>840</v>
      </c>
      <c r="C161" s="28">
        <v>1000000</v>
      </c>
      <c r="D161" s="28">
        <v>100000</v>
      </c>
      <c r="E161" s="28">
        <v>50000</v>
      </c>
      <c r="F161" s="28">
        <v>50000</v>
      </c>
      <c r="G161" s="28">
        <v>200000</v>
      </c>
      <c r="I161" s="27" t="s">
        <v>119</v>
      </c>
      <c r="J161">
        <v>840</v>
      </c>
      <c r="K161" s="29" t="s">
        <v>392</v>
      </c>
      <c r="L161" s="29" t="s">
        <v>392</v>
      </c>
      <c r="M161" s="29" t="s">
        <v>392</v>
      </c>
      <c r="N161" s="29" t="s">
        <v>392</v>
      </c>
      <c r="O161" s="29" t="s">
        <v>392</v>
      </c>
      <c r="AT161" s="27" t="s">
        <v>119</v>
      </c>
      <c r="AU161">
        <v>840</v>
      </c>
      <c r="AV161" s="30">
        <v>1000000</v>
      </c>
      <c r="AW161" s="30">
        <v>100000</v>
      </c>
      <c r="AX161" s="30">
        <v>50000</v>
      </c>
      <c r="AY161" s="30">
        <v>50000</v>
      </c>
      <c r="AZ161" s="30">
        <v>200000</v>
      </c>
    </row>
    <row r="162" spans="1:52">
      <c r="A162" s="27" t="s">
        <v>42</v>
      </c>
      <c r="B162">
        <v>182</v>
      </c>
      <c r="C162" s="28">
        <v>1000000</v>
      </c>
      <c r="D162" s="28">
        <v>100000</v>
      </c>
      <c r="E162" s="28">
        <v>50000</v>
      </c>
      <c r="F162" s="28">
        <v>50000</v>
      </c>
      <c r="G162" s="28">
        <v>200000</v>
      </c>
      <c r="I162" s="27" t="s">
        <v>42</v>
      </c>
      <c r="J162">
        <v>182</v>
      </c>
      <c r="K162" s="29" t="s">
        <v>392</v>
      </c>
      <c r="L162" s="29" t="s">
        <v>392</v>
      </c>
      <c r="M162" s="29" t="s">
        <v>392</v>
      </c>
      <c r="N162" s="29" t="s">
        <v>392</v>
      </c>
      <c r="O162" s="29" t="s">
        <v>392</v>
      </c>
      <c r="AT162" s="27" t="s">
        <v>42</v>
      </c>
      <c r="AU162">
        <v>182</v>
      </c>
      <c r="AV162" s="30">
        <v>1000000</v>
      </c>
      <c r="AW162" s="30">
        <v>100000</v>
      </c>
      <c r="AX162" s="30">
        <v>50000</v>
      </c>
      <c r="AY162" s="30">
        <v>50000</v>
      </c>
      <c r="AZ162" s="30">
        <v>200000</v>
      </c>
    </row>
    <row r="163" spans="1:52">
      <c r="A163" s="27" t="s">
        <v>288</v>
      </c>
      <c r="B163">
        <v>1884</v>
      </c>
      <c r="C163" s="28">
        <v>1000000</v>
      </c>
      <c r="D163" s="28">
        <v>100000</v>
      </c>
      <c r="E163" s="28">
        <v>50000</v>
      </c>
      <c r="F163" s="28">
        <v>50000</v>
      </c>
      <c r="G163" s="28">
        <v>200000</v>
      </c>
      <c r="I163" s="27" t="s">
        <v>288</v>
      </c>
      <c r="J163">
        <v>1884</v>
      </c>
      <c r="K163" s="29" t="s">
        <v>392</v>
      </c>
      <c r="L163" s="29" t="s">
        <v>392</v>
      </c>
      <c r="M163" s="29" t="s">
        <v>392</v>
      </c>
      <c r="N163" s="29" t="s">
        <v>392</v>
      </c>
      <c r="O163" s="29" t="s">
        <v>392</v>
      </c>
      <c r="AT163" s="27" t="s">
        <v>288</v>
      </c>
      <c r="AU163">
        <v>1884</v>
      </c>
      <c r="AV163" s="30">
        <v>1000000</v>
      </c>
      <c r="AW163" s="30">
        <v>100000</v>
      </c>
      <c r="AX163" s="30">
        <v>50000</v>
      </c>
      <c r="AY163" s="30">
        <v>50000</v>
      </c>
      <c r="AZ163" s="30">
        <v>200000</v>
      </c>
    </row>
    <row r="164" spans="1:52">
      <c r="A164" s="27" t="s">
        <v>221</v>
      </c>
      <c r="B164">
        <v>1962</v>
      </c>
      <c r="C164" s="28">
        <v>1000000</v>
      </c>
      <c r="D164" s="28">
        <v>100000</v>
      </c>
      <c r="E164" s="28">
        <v>50000</v>
      </c>
      <c r="F164" s="28">
        <v>50000</v>
      </c>
      <c r="G164" s="28">
        <v>200000</v>
      </c>
      <c r="I164" s="27" t="s">
        <v>221</v>
      </c>
      <c r="J164">
        <v>1962</v>
      </c>
      <c r="K164" s="29" t="s">
        <v>392</v>
      </c>
      <c r="L164" s="29" t="s">
        <v>392</v>
      </c>
      <c r="M164" s="29" t="s">
        <v>392</v>
      </c>
      <c r="N164" s="29" t="s">
        <v>392</v>
      </c>
      <c r="O164" s="29" t="s">
        <v>392</v>
      </c>
      <c r="AT164" s="27" t="s">
        <v>221</v>
      </c>
      <c r="AU164">
        <v>1962</v>
      </c>
      <c r="AV164" s="30">
        <v>1000000</v>
      </c>
      <c r="AW164" s="30">
        <v>100000</v>
      </c>
      <c r="AX164" s="30">
        <v>50000</v>
      </c>
      <c r="AY164" s="30">
        <v>50000</v>
      </c>
      <c r="AZ164" s="30">
        <v>200000</v>
      </c>
    </row>
    <row r="165" spans="1:52" ht="24">
      <c r="A165" s="27" t="s">
        <v>227</v>
      </c>
      <c r="B165">
        <v>2132</v>
      </c>
      <c r="C165" s="28">
        <v>1000000</v>
      </c>
      <c r="D165" s="28">
        <v>100000</v>
      </c>
      <c r="E165" s="28">
        <v>50000</v>
      </c>
      <c r="F165" s="28">
        <v>50000</v>
      </c>
      <c r="G165" s="28">
        <v>200000</v>
      </c>
      <c r="I165" s="27" t="s">
        <v>227</v>
      </c>
      <c r="J165">
        <v>2132</v>
      </c>
      <c r="K165" s="29" t="s">
        <v>392</v>
      </c>
      <c r="L165" s="29" t="s">
        <v>392</v>
      </c>
      <c r="M165" s="29" t="s">
        <v>392</v>
      </c>
      <c r="N165" s="29" t="s">
        <v>392</v>
      </c>
      <c r="O165" s="29" t="s">
        <v>392</v>
      </c>
      <c r="AT165" s="27" t="s">
        <v>227</v>
      </c>
      <c r="AU165">
        <v>2132</v>
      </c>
      <c r="AV165" s="30">
        <v>1000000</v>
      </c>
      <c r="AW165" s="30">
        <v>100000</v>
      </c>
      <c r="AX165" s="30">
        <v>50000</v>
      </c>
      <c r="AY165" s="30">
        <v>50000</v>
      </c>
      <c r="AZ165" s="30">
        <v>200000</v>
      </c>
    </row>
    <row r="166" spans="1:52" ht="24">
      <c r="A166" s="27" t="s">
        <v>150</v>
      </c>
      <c r="B166">
        <v>2401</v>
      </c>
      <c r="C166" s="28">
        <v>1000000</v>
      </c>
      <c r="D166" s="28">
        <v>100000</v>
      </c>
      <c r="E166" s="28">
        <v>50000</v>
      </c>
      <c r="F166" s="28">
        <v>50000</v>
      </c>
      <c r="G166" s="28">
        <v>200000</v>
      </c>
      <c r="I166" s="27" t="s">
        <v>150</v>
      </c>
      <c r="J166">
        <v>2401</v>
      </c>
      <c r="K166" s="29" t="s">
        <v>392</v>
      </c>
      <c r="L166" s="29" t="s">
        <v>392</v>
      </c>
      <c r="M166" s="29" t="s">
        <v>392</v>
      </c>
      <c r="N166" s="29" t="s">
        <v>392</v>
      </c>
      <c r="O166" s="29" t="s">
        <v>392</v>
      </c>
      <c r="AT166" s="27" t="s">
        <v>150</v>
      </c>
      <c r="AU166">
        <v>2401</v>
      </c>
      <c r="AV166" s="30">
        <v>1000000</v>
      </c>
      <c r="AW166" s="30">
        <v>100000</v>
      </c>
      <c r="AX166" s="30">
        <v>50000</v>
      </c>
      <c r="AY166" s="30">
        <v>50000</v>
      </c>
      <c r="AZ166" s="30">
        <v>200000</v>
      </c>
    </row>
    <row r="167" spans="1:52" ht="24">
      <c r="A167" s="27" t="s">
        <v>273</v>
      </c>
      <c r="B167">
        <v>581</v>
      </c>
      <c r="C167" s="28">
        <v>1000000</v>
      </c>
      <c r="D167" s="28">
        <v>100000</v>
      </c>
      <c r="E167" s="28">
        <v>50000</v>
      </c>
      <c r="F167" s="28">
        <v>50000</v>
      </c>
      <c r="G167" s="28">
        <v>200000</v>
      </c>
      <c r="I167" s="27" t="s">
        <v>273</v>
      </c>
      <c r="J167">
        <v>581</v>
      </c>
      <c r="K167" s="29" t="s">
        <v>392</v>
      </c>
      <c r="L167" s="29" t="s">
        <v>392</v>
      </c>
      <c r="M167" s="29" t="s">
        <v>392</v>
      </c>
      <c r="N167" s="29" t="s">
        <v>392</v>
      </c>
      <c r="O167" s="29" t="s">
        <v>392</v>
      </c>
      <c r="AT167" s="27" t="s">
        <v>273</v>
      </c>
      <c r="AU167">
        <v>581</v>
      </c>
      <c r="AV167" s="30">
        <v>1000000</v>
      </c>
      <c r="AW167" s="30">
        <v>100000</v>
      </c>
      <c r="AX167" s="30">
        <v>50000</v>
      </c>
      <c r="AY167" s="30">
        <v>50000</v>
      </c>
      <c r="AZ167" s="30">
        <v>200000</v>
      </c>
    </row>
    <row r="168" spans="1:52">
      <c r="A168" s="27" t="s">
        <v>300</v>
      </c>
      <c r="B168">
        <v>188</v>
      </c>
      <c r="C168" s="28">
        <v>1000000</v>
      </c>
      <c r="D168" s="28">
        <v>100000</v>
      </c>
      <c r="E168" s="28">
        <v>50000</v>
      </c>
      <c r="F168" s="28">
        <v>50000</v>
      </c>
      <c r="G168" s="28">
        <v>200000</v>
      </c>
      <c r="I168" s="27" t="s">
        <v>300</v>
      </c>
      <c r="J168">
        <v>188</v>
      </c>
      <c r="K168" s="29" t="s">
        <v>392</v>
      </c>
      <c r="L168" s="29" t="s">
        <v>392</v>
      </c>
      <c r="M168" s="29" t="s">
        <v>392</v>
      </c>
      <c r="N168" s="29" t="s">
        <v>392</v>
      </c>
      <c r="O168" s="29" t="s">
        <v>392</v>
      </c>
      <c r="AT168" s="27" t="s">
        <v>300</v>
      </c>
      <c r="AU168">
        <v>188</v>
      </c>
      <c r="AV168" s="30">
        <v>1000000</v>
      </c>
      <c r="AW168" s="30">
        <v>100000</v>
      </c>
      <c r="AX168" s="30">
        <v>50000</v>
      </c>
      <c r="AY168" s="30">
        <v>50000</v>
      </c>
      <c r="AZ168" s="30">
        <v>200000</v>
      </c>
    </row>
    <row r="169" spans="1:52">
      <c r="A169" s="27" t="s">
        <v>329</v>
      </c>
      <c r="B169">
        <v>2417</v>
      </c>
      <c r="C169" s="28">
        <v>1000000</v>
      </c>
      <c r="D169" s="28">
        <v>100000</v>
      </c>
      <c r="E169" s="28">
        <v>50000</v>
      </c>
      <c r="F169" s="28">
        <v>50000</v>
      </c>
      <c r="G169" s="28">
        <v>200000</v>
      </c>
      <c r="I169" s="27" t="s">
        <v>329</v>
      </c>
      <c r="J169">
        <v>2417</v>
      </c>
      <c r="K169" s="29" t="s">
        <v>392</v>
      </c>
      <c r="L169" s="29" t="s">
        <v>392</v>
      </c>
      <c r="M169" s="29" t="s">
        <v>392</v>
      </c>
      <c r="N169" s="29" t="s">
        <v>392</v>
      </c>
      <c r="O169" s="29" t="s">
        <v>392</v>
      </c>
      <c r="AT169" s="27" t="s">
        <v>329</v>
      </c>
      <c r="AU169">
        <v>2417</v>
      </c>
      <c r="AV169" s="30">
        <v>1000000</v>
      </c>
      <c r="AW169" s="30">
        <v>100000</v>
      </c>
      <c r="AX169" s="30">
        <v>50000</v>
      </c>
      <c r="AY169" s="30">
        <v>50000</v>
      </c>
      <c r="AZ169" s="30">
        <v>200000</v>
      </c>
    </row>
    <row r="170" spans="1:52">
      <c r="A170" s="27" t="s">
        <v>159</v>
      </c>
      <c r="B170">
        <v>881</v>
      </c>
      <c r="C170" s="28">
        <v>1000000</v>
      </c>
      <c r="D170" s="28">
        <v>100000</v>
      </c>
      <c r="E170" s="28">
        <v>50000</v>
      </c>
      <c r="F170" s="28">
        <v>50000</v>
      </c>
      <c r="G170" s="28">
        <v>200000</v>
      </c>
      <c r="I170" s="27" t="s">
        <v>159</v>
      </c>
      <c r="J170">
        <v>881</v>
      </c>
      <c r="K170" s="29" t="s">
        <v>392</v>
      </c>
      <c r="L170" s="29" t="s">
        <v>392</v>
      </c>
      <c r="M170" s="29" t="s">
        <v>392</v>
      </c>
      <c r="N170" s="29" t="s">
        <v>392</v>
      </c>
      <c r="O170" s="29" t="s">
        <v>392</v>
      </c>
      <c r="AT170" s="27" t="s">
        <v>159</v>
      </c>
      <c r="AU170">
        <v>881</v>
      </c>
      <c r="AV170" s="30">
        <v>1000000</v>
      </c>
      <c r="AW170" s="30">
        <v>100000</v>
      </c>
      <c r="AX170" s="30">
        <v>50000</v>
      </c>
      <c r="AY170" s="30">
        <v>50000</v>
      </c>
      <c r="AZ170" s="30">
        <v>200000</v>
      </c>
    </row>
    <row r="171" spans="1:52">
      <c r="A171" s="27" t="s">
        <v>103</v>
      </c>
      <c r="B171">
        <v>140</v>
      </c>
      <c r="C171" s="28">
        <v>1000000</v>
      </c>
      <c r="D171" s="28">
        <v>100000</v>
      </c>
      <c r="E171" s="28">
        <v>50000</v>
      </c>
      <c r="F171" s="28">
        <v>50000</v>
      </c>
      <c r="G171" s="28">
        <v>200000</v>
      </c>
      <c r="I171" s="27" t="s">
        <v>103</v>
      </c>
      <c r="J171">
        <v>140</v>
      </c>
      <c r="K171" s="29" t="s">
        <v>392</v>
      </c>
      <c r="L171" s="29" t="s">
        <v>392</v>
      </c>
      <c r="M171" s="29" t="s">
        <v>392</v>
      </c>
      <c r="N171" s="29" t="s">
        <v>392</v>
      </c>
      <c r="O171" s="29" t="s">
        <v>392</v>
      </c>
      <c r="AT171" s="27" t="s">
        <v>103</v>
      </c>
      <c r="AU171">
        <v>140</v>
      </c>
      <c r="AV171" s="30">
        <v>1000000</v>
      </c>
      <c r="AW171" s="30">
        <v>100000</v>
      </c>
      <c r="AX171" s="30">
        <v>50000</v>
      </c>
      <c r="AY171" s="30">
        <v>50000</v>
      </c>
      <c r="AZ171" s="30">
        <v>200000</v>
      </c>
    </row>
    <row r="172" spans="1:52">
      <c r="A172" s="27" t="s">
        <v>170</v>
      </c>
      <c r="B172">
        <v>480</v>
      </c>
      <c r="C172" s="28">
        <v>1000000</v>
      </c>
      <c r="D172" s="28">
        <v>100000</v>
      </c>
      <c r="E172" s="28">
        <v>50000</v>
      </c>
      <c r="F172" s="28">
        <v>50000</v>
      </c>
      <c r="G172" s="28">
        <v>200000</v>
      </c>
      <c r="I172" s="27" t="s">
        <v>170</v>
      </c>
      <c r="J172">
        <v>480</v>
      </c>
      <c r="K172" s="29" t="s">
        <v>392</v>
      </c>
      <c r="L172" s="29" t="s">
        <v>392</v>
      </c>
      <c r="M172" s="29" t="s">
        <v>392</v>
      </c>
      <c r="N172" s="29" t="s">
        <v>392</v>
      </c>
      <c r="O172" s="29" t="s">
        <v>392</v>
      </c>
      <c r="AT172" s="27" t="s">
        <v>170</v>
      </c>
      <c r="AU172">
        <v>480</v>
      </c>
      <c r="AV172" s="30">
        <v>1000000</v>
      </c>
      <c r="AW172" s="30">
        <v>100000</v>
      </c>
      <c r="AX172" s="30">
        <v>50000</v>
      </c>
      <c r="AY172" s="30">
        <v>50000</v>
      </c>
      <c r="AZ172" s="30">
        <v>200000</v>
      </c>
    </row>
    <row r="173" spans="1:52" ht="24">
      <c r="A173" s="27" t="s">
        <v>47</v>
      </c>
      <c r="B173">
        <v>192</v>
      </c>
      <c r="C173" s="28">
        <v>1000000</v>
      </c>
      <c r="D173" s="28">
        <v>100000</v>
      </c>
      <c r="E173" s="28">
        <v>50000</v>
      </c>
      <c r="F173" s="28">
        <v>50000</v>
      </c>
      <c r="G173" s="28">
        <v>200000</v>
      </c>
      <c r="I173" s="27" t="s">
        <v>47</v>
      </c>
      <c r="J173">
        <v>192</v>
      </c>
      <c r="K173" s="29" t="s">
        <v>392</v>
      </c>
      <c r="L173" s="29" t="s">
        <v>392</v>
      </c>
      <c r="M173" s="29" t="s">
        <v>392</v>
      </c>
      <c r="N173" s="29" t="s">
        <v>392</v>
      </c>
      <c r="O173" s="29" t="s">
        <v>392</v>
      </c>
      <c r="AT173" s="27" t="s">
        <v>47</v>
      </c>
      <c r="AU173">
        <v>192</v>
      </c>
      <c r="AV173" s="30">
        <v>1000000</v>
      </c>
      <c r="AW173" s="30">
        <v>100000</v>
      </c>
      <c r="AX173" s="30">
        <v>50000</v>
      </c>
      <c r="AY173" s="30">
        <v>50000</v>
      </c>
      <c r="AZ173" s="30">
        <v>200000</v>
      </c>
    </row>
    <row r="174" spans="1:52">
      <c r="A174" s="27" t="s">
        <v>292</v>
      </c>
      <c r="B174">
        <v>682</v>
      </c>
      <c r="C174" s="28">
        <v>1000000</v>
      </c>
      <c r="D174" s="28">
        <v>100000</v>
      </c>
      <c r="E174" s="28">
        <v>50000</v>
      </c>
      <c r="F174" s="28">
        <v>50000</v>
      </c>
      <c r="G174" s="28">
        <v>200000</v>
      </c>
      <c r="I174" s="27" t="s">
        <v>292</v>
      </c>
      <c r="J174">
        <v>682</v>
      </c>
      <c r="K174" s="29" t="s">
        <v>392</v>
      </c>
      <c r="L174" s="29" t="s">
        <v>392</v>
      </c>
      <c r="M174" s="29" t="s">
        <v>392</v>
      </c>
      <c r="N174" s="29" t="s">
        <v>392</v>
      </c>
      <c r="O174" s="29" t="s">
        <v>392</v>
      </c>
      <c r="AT174" s="27" t="s">
        <v>292</v>
      </c>
      <c r="AU174">
        <v>682</v>
      </c>
      <c r="AV174" s="30">
        <v>1000000</v>
      </c>
      <c r="AW174" s="30">
        <v>100000</v>
      </c>
      <c r="AX174" s="30">
        <v>50000</v>
      </c>
      <c r="AY174" s="30">
        <v>50000</v>
      </c>
      <c r="AZ174" s="30">
        <v>200000</v>
      </c>
    </row>
    <row r="175" spans="1:52">
      <c r="A175" s="27" t="s">
        <v>290</v>
      </c>
      <c r="B175">
        <v>2101</v>
      </c>
      <c r="C175" s="28">
        <v>1000000</v>
      </c>
      <c r="D175" s="28">
        <v>100000</v>
      </c>
      <c r="E175" s="28">
        <v>50000</v>
      </c>
      <c r="F175" s="28">
        <v>50000</v>
      </c>
      <c r="G175" s="28">
        <v>200000</v>
      </c>
      <c r="I175" s="27" t="s">
        <v>290</v>
      </c>
      <c r="J175">
        <v>2101</v>
      </c>
      <c r="K175" s="29" t="s">
        <v>392</v>
      </c>
      <c r="L175" s="29" t="s">
        <v>392</v>
      </c>
      <c r="M175" s="29" t="s">
        <v>392</v>
      </c>
      <c r="N175" s="29" t="s">
        <v>392</v>
      </c>
      <c r="O175" s="29" t="s">
        <v>392</v>
      </c>
      <c r="AT175" s="27" t="s">
        <v>290</v>
      </c>
      <c r="AU175">
        <v>2101</v>
      </c>
      <c r="AV175" s="30">
        <v>1000000</v>
      </c>
      <c r="AW175" s="30">
        <v>100000</v>
      </c>
      <c r="AX175" s="30">
        <v>50000</v>
      </c>
      <c r="AY175" s="30">
        <v>50000</v>
      </c>
      <c r="AZ175" s="30">
        <v>200000</v>
      </c>
    </row>
    <row r="176" spans="1:52">
      <c r="A176" s="27" t="s">
        <v>203</v>
      </c>
      <c r="B176">
        <v>1060</v>
      </c>
      <c r="C176" s="28">
        <v>1000000</v>
      </c>
      <c r="D176" s="28">
        <v>100000</v>
      </c>
      <c r="E176" s="28">
        <v>50000</v>
      </c>
      <c r="F176" s="28">
        <v>50000</v>
      </c>
      <c r="G176" s="28">
        <v>200000</v>
      </c>
      <c r="I176" s="27" t="s">
        <v>203</v>
      </c>
      <c r="J176">
        <v>1060</v>
      </c>
      <c r="K176" s="29" t="s">
        <v>392</v>
      </c>
      <c r="L176" s="29" t="s">
        <v>392</v>
      </c>
      <c r="M176" s="29" t="s">
        <v>392</v>
      </c>
      <c r="N176" s="29" t="s">
        <v>392</v>
      </c>
      <c r="O176" s="29" t="s">
        <v>392</v>
      </c>
      <c r="AT176" s="27" t="s">
        <v>203</v>
      </c>
      <c r="AU176">
        <v>1060</v>
      </c>
      <c r="AV176" s="30">
        <v>1000000</v>
      </c>
      <c r="AW176" s="30">
        <v>100000</v>
      </c>
      <c r="AX176" s="30">
        <v>50000</v>
      </c>
      <c r="AY176" s="30">
        <v>50000</v>
      </c>
      <c r="AZ176" s="30">
        <v>200000</v>
      </c>
    </row>
    <row r="177" spans="1:52">
      <c r="A177" s="27" t="s">
        <v>261</v>
      </c>
      <c r="B177">
        <v>2034</v>
      </c>
      <c r="C177" s="28">
        <v>1000000</v>
      </c>
      <c r="D177" s="28">
        <v>100000</v>
      </c>
      <c r="E177" s="28">
        <v>50000</v>
      </c>
      <c r="F177" s="28">
        <v>50000</v>
      </c>
      <c r="G177" s="28">
        <v>200000</v>
      </c>
      <c r="I177" s="27" t="s">
        <v>261</v>
      </c>
      <c r="J177">
        <v>2034</v>
      </c>
      <c r="K177" s="29" t="s">
        <v>392</v>
      </c>
      <c r="L177" s="29" t="s">
        <v>392</v>
      </c>
      <c r="M177" s="29" t="s">
        <v>392</v>
      </c>
      <c r="N177" s="29" t="s">
        <v>392</v>
      </c>
      <c r="O177" s="29" t="s">
        <v>392</v>
      </c>
      <c r="AT177" s="27" t="s">
        <v>261</v>
      </c>
      <c r="AU177">
        <v>2034</v>
      </c>
      <c r="AV177" s="30">
        <v>1000000</v>
      </c>
      <c r="AW177" s="30">
        <v>100000</v>
      </c>
      <c r="AX177" s="30">
        <v>50000</v>
      </c>
      <c r="AY177" s="30">
        <v>50000</v>
      </c>
      <c r="AZ177" s="30">
        <v>200000</v>
      </c>
    </row>
    <row r="178" spans="1:52">
      <c r="A178" s="27" t="s">
        <v>314</v>
      </c>
      <c r="B178">
        <v>1421</v>
      </c>
      <c r="C178" s="28">
        <v>1000000</v>
      </c>
      <c r="D178" s="28">
        <v>100000</v>
      </c>
      <c r="E178" s="28">
        <v>50000</v>
      </c>
      <c r="F178" s="28">
        <v>50000</v>
      </c>
      <c r="G178" s="28">
        <v>200000</v>
      </c>
      <c r="I178" s="27" t="s">
        <v>314</v>
      </c>
      <c r="J178">
        <v>1421</v>
      </c>
      <c r="K178" s="29" t="s">
        <v>392</v>
      </c>
      <c r="L178" s="29" t="s">
        <v>392</v>
      </c>
      <c r="M178" s="29" t="s">
        <v>392</v>
      </c>
      <c r="N178" s="29" t="s">
        <v>392</v>
      </c>
      <c r="O178" s="29" t="s">
        <v>392</v>
      </c>
      <c r="AT178" s="27" t="s">
        <v>314</v>
      </c>
      <c r="AU178">
        <v>1421</v>
      </c>
      <c r="AV178" s="30">
        <v>1000000</v>
      </c>
      <c r="AW178" s="30">
        <v>100000</v>
      </c>
      <c r="AX178" s="30">
        <v>50000</v>
      </c>
      <c r="AY178" s="30">
        <v>50000</v>
      </c>
      <c r="AZ178" s="30">
        <v>200000</v>
      </c>
    </row>
    <row r="179" spans="1:52">
      <c r="A179" s="27" t="s">
        <v>313</v>
      </c>
      <c r="B179">
        <v>1273</v>
      </c>
      <c r="C179" s="28">
        <v>1000000</v>
      </c>
      <c r="D179" s="28">
        <v>100000</v>
      </c>
      <c r="E179" s="28">
        <v>50000</v>
      </c>
      <c r="F179" s="28">
        <v>50000</v>
      </c>
      <c r="G179" s="28">
        <v>200000</v>
      </c>
      <c r="I179" s="27" t="s">
        <v>313</v>
      </c>
      <c r="J179">
        <v>1273</v>
      </c>
      <c r="K179" s="29" t="s">
        <v>392</v>
      </c>
      <c r="L179" s="29" t="s">
        <v>392</v>
      </c>
      <c r="M179" s="29" t="s">
        <v>392</v>
      </c>
      <c r="N179" s="29" t="s">
        <v>392</v>
      </c>
      <c r="O179" s="29" t="s">
        <v>392</v>
      </c>
      <c r="AT179" s="27" t="s">
        <v>313</v>
      </c>
      <c r="AU179">
        <v>1273</v>
      </c>
      <c r="AV179" s="30">
        <v>1000000</v>
      </c>
      <c r="AW179" s="30">
        <v>100000</v>
      </c>
      <c r="AX179" s="30">
        <v>50000</v>
      </c>
      <c r="AY179" s="30">
        <v>50000</v>
      </c>
      <c r="AZ179" s="30">
        <v>200000</v>
      </c>
    </row>
    <row r="180" spans="1:52" ht="24">
      <c r="A180" s="27" t="s">
        <v>174</v>
      </c>
      <c r="B180">
        <v>882</v>
      </c>
      <c r="C180" s="28">
        <v>1000000</v>
      </c>
      <c r="D180" s="28">
        <v>100000</v>
      </c>
      <c r="E180" s="28">
        <v>50000</v>
      </c>
      <c r="F180" s="28">
        <v>50000</v>
      </c>
      <c r="G180" s="28">
        <v>200000</v>
      </c>
      <c r="I180" s="27" t="s">
        <v>174</v>
      </c>
      <c r="J180">
        <v>882</v>
      </c>
      <c r="K180" s="29" t="s">
        <v>392</v>
      </c>
      <c r="L180" s="29" t="s">
        <v>392</v>
      </c>
      <c r="M180" s="29" t="s">
        <v>392</v>
      </c>
      <c r="N180" s="29" t="s">
        <v>392</v>
      </c>
      <c r="O180" s="29" t="s">
        <v>392</v>
      </c>
      <c r="AT180" s="27" t="s">
        <v>174</v>
      </c>
      <c r="AU180">
        <v>882</v>
      </c>
      <c r="AV180" s="30">
        <v>1000000</v>
      </c>
      <c r="AW180" s="30">
        <v>100000</v>
      </c>
      <c r="AX180" s="30">
        <v>50000</v>
      </c>
      <c r="AY180" s="30">
        <v>50000</v>
      </c>
      <c r="AZ180" s="30">
        <v>200000</v>
      </c>
    </row>
    <row r="181" spans="1:52">
      <c r="A181" s="27" t="s">
        <v>328</v>
      </c>
      <c r="B181">
        <v>2121</v>
      </c>
      <c r="C181" s="28">
        <v>1000000</v>
      </c>
      <c r="D181" s="28">
        <v>100000</v>
      </c>
      <c r="E181" s="28">
        <v>50000</v>
      </c>
      <c r="F181" s="28">
        <v>50000</v>
      </c>
      <c r="G181" s="28">
        <v>200000</v>
      </c>
      <c r="I181" s="27" t="s">
        <v>328</v>
      </c>
      <c r="J181">
        <v>2121</v>
      </c>
      <c r="K181" s="29" t="s">
        <v>392</v>
      </c>
      <c r="L181" s="29" t="s">
        <v>392</v>
      </c>
      <c r="M181" s="29" t="s">
        <v>392</v>
      </c>
      <c r="N181" s="29" t="s">
        <v>392</v>
      </c>
      <c r="O181" s="29" t="s">
        <v>392</v>
      </c>
      <c r="AT181" s="27" t="s">
        <v>328</v>
      </c>
      <c r="AU181">
        <v>2121</v>
      </c>
      <c r="AV181" s="30">
        <v>1000000</v>
      </c>
      <c r="AW181" s="30">
        <v>100000</v>
      </c>
      <c r="AX181" s="30">
        <v>50000</v>
      </c>
      <c r="AY181" s="30">
        <v>50000</v>
      </c>
      <c r="AZ181" s="30">
        <v>200000</v>
      </c>
    </row>
    <row r="182" spans="1:52" ht="24">
      <c r="A182" s="27" t="s">
        <v>305</v>
      </c>
      <c r="B182">
        <v>481</v>
      </c>
      <c r="C182" s="28">
        <v>1000000</v>
      </c>
      <c r="D182" s="28">
        <v>100000</v>
      </c>
      <c r="E182" s="28">
        <v>50000</v>
      </c>
      <c r="F182" s="28">
        <v>50000</v>
      </c>
      <c r="G182" s="28">
        <v>200000</v>
      </c>
      <c r="I182" s="27" t="s">
        <v>305</v>
      </c>
      <c r="J182">
        <v>481</v>
      </c>
      <c r="K182" s="29" t="s">
        <v>392</v>
      </c>
      <c r="L182" s="29" t="s">
        <v>392</v>
      </c>
      <c r="M182" s="29" t="s">
        <v>392</v>
      </c>
      <c r="N182" s="29" t="s">
        <v>392</v>
      </c>
      <c r="O182" s="29" t="s">
        <v>392</v>
      </c>
      <c r="AT182" s="27" t="s">
        <v>305</v>
      </c>
      <c r="AU182">
        <v>481</v>
      </c>
      <c r="AV182" s="30">
        <v>1000000</v>
      </c>
      <c r="AW182" s="30">
        <v>100000</v>
      </c>
      <c r="AX182" s="30">
        <v>50000</v>
      </c>
      <c r="AY182" s="30">
        <v>50000</v>
      </c>
      <c r="AZ182" s="30">
        <v>200000</v>
      </c>
    </row>
    <row r="183" spans="1:52">
      <c r="A183" s="27" t="s">
        <v>334</v>
      </c>
      <c r="B183">
        <v>2521</v>
      </c>
      <c r="C183" s="28">
        <v>1000000</v>
      </c>
      <c r="D183" s="28">
        <v>100000</v>
      </c>
      <c r="E183" s="28">
        <v>50000</v>
      </c>
      <c r="F183" s="28">
        <v>50000</v>
      </c>
      <c r="G183" s="28">
        <v>200000</v>
      </c>
      <c r="I183" s="27" t="s">
        <v>334</v>
      </c>
      <c r="J183">
        <v>2521</v>
      </c>
      <c r="K183" s="29" t="s">
        <v>392</v>
      </c>
      <c r="L183" s="29" t="s">
        <v>392</v>
      </c>
      <c r="M183" s="29" t="s">
        <v>392</v>
      </c>
      <c r="N183" s="29" t="s">
        <v>392</v>
      </c>
      <c r="O183" s="29" t="s">
        <v>392</v>
      </c>
      <c r="AT183" s="27" t="s">
        <v>334</v>
      </c>
      <c r="AU183">
        <v>2521</v>
      </c>
      <c r="AV183" s="30">
        <v>1000000</v>
      </c>
      <c r="AW183" s="30">
        <v>100000</v>
      </c>
      <c r="AX183" s="30">
        <v>50000</v>
      </c>
      <c r="AY183" s="30">
        <v>50000</v>
      </c>
      <c r="AZ183" s="30">
        <v>200000</v>
      </c>
    </row>
    <row r="184" spans="1:52">
      <c r="A184" s="27" t="s">
        <v>271</v>
      </c>
      <c r="B184">
        <v>1402</v>
      </c>
      <c r="C184" s="28">
        <v>1000000</v>
      </c>
      <c r="D184" s="28">
        <v>100000</v>
      </c>
      <c r="E184" s="28">
        <v>50000</v>
      </c>
      <c r="F184" s="28">
        <v>50000</v>
      </c>
      <c r="G184" s="28">
        <v>200000</v>
      </c>
      <c r="I184" s="27" t="s">
        <v>271</v>
      </c>
      <c r="J184">
        <v>1402</v>
      </c>
      <c r="K184" s="29" t="s">
        <v>392</v>
      </c>
      <c r="L184" s="29" t="s">
        <v>392</v>
      </c>
      <c r="M184" s="29" t="s">
        <v>392</v>
      </c>
      <c r="N184" s="29" t="s">
        <v>392</v>
      </c>
      <c r="O184" s="29" t="s">
        <v>392</v>
      </c>
      <c r="AT184" s="27" t="s">
        <v>271</v>
      </c>
      <c r="AU184">
        <v>1402</v>
      </c>
      <c r="AV184" s="30">
        <v>1000000</v>
      </c>
      <c r="AW184" s="30">
        <v>100000</v>
      </c>
      <c r="AX184" s="30">
        <v>50000</v>
      </c>
      <c r="AY184" s="30">
        <v>50000</v>
      </c>
      <c r="AZ184" s="30">
        <v>200000</v>
      </c>
    </row>
    <row r="185" spans="1:52">
      <c r="A185" s="27" t="s">
        <v>127</v>
      </c>
      <c r="B185">
        <v>1275</v>
      </c>
      <c r="C185" s="28">
        <v>1000000</v>
      </c>
      <c r="D185" s="28">
        <v>100000</v>
      </c>
      <c r="E185" s="28">
        <v>50000</v>
      </c>
      <c r="F185" s="28">
        <v>50000</v>
      </c>
      <c r="G185" s="28">
        <v>200000</v>
      </c>
      <c r="I185" s="27" t="s">
        <v>127</v>
      </c>
      <c r="J185">
        <v>1275</v>
      </c>
      <c r="K185" s="29" t="s">
        <v>392</v>
      </c>
      <c r="L185" s="29" t="s">
        <v>392</v>
      </c>
      <c r="M185" s="29" t="s">
        <v>392</v>
      </c>
      <c r="N185" s="29" t="s">
        <v>392</v>
      </c>
      <c r="O185" s="29" t="s">
        <v>392</v>
      </c>
      <c r="AT185" s="27" t="s">
        <v>127</v>
      </c>
      <c r="AU185">
        <v>1275</v>
      </c>
      <c r="AV185" s="30">
        <v>1000000</v>
      </c>
      <c r="AW185" s="30">
        <v>100000</v>
      </c>
      <c r="AX185" s="30">
        <v>50000</v>
      </c>
      <c r="AY185" s="30">
        <v>50000</v>
      </c>
      <c r="AZ185" s="30">
        <v>200000</v>
      </c>
    </row>
    <row r="186" spans="1:52">
      <c r="A186" s="27" t="s">
        <v>193</v>
      </c>
      <c r="B186">
        <v>2581</v>
      </c>
      <c r="C186" s="28">
        <v>1000000</v>
      </c>
      <c r="D186" s="28">
        <v>100000</v>
      </c>
      <c r="E186" s="28">
        <v>50000</v>
      </c>
      <c r="F186" s="28">
        <v>50000</v>
      </c>
      <c r="G186" s="28">
        <v>200000</v>
      </c>
      <c r="I186" s="27" t="s">
        <v>193</v>
      </c>
      <c r="J186">
        <v>2581</v>
      </c>
      <c r="K186" s="29" t="s">
        <v>392</v>
      </c>
      <c r="L186" s="29" t="s">
        <v>392</v>
      </c>
      <c r="M186" s="29" t="s">
        <v>392</v>
      </c>
      <c r="N186" s="29" t="s">
        <v>392</v>
      </c>
      <c r="O186" s="29" t="s">
        <v>392</v>
      </c>
      <c r="AT186" s="27" t="s">
        <v>193</v>
      </c>
      <c r="AU186">
        <v>2581</v>
      </c>
      <c r="AV186" s="30">
        <v>1000000</v>
      </c>
      <c r="AW186" s="30">
        <v>100000</v>
      </c>
      <c r="AX186" s="30">
        <v>50000</v>
      </c>
      <c r="AY186" s="30">
        <v>50000</v>
      </c>
      <c r="AZ186" s="30">
        <v>200000</v>
      </c>
    </row>
    <row r="187" spans="1:52">
      <c r="A187" s="27" t="s">
        <v>244</v>
      </c>
      <c r="B187">
        <v>2303</v>
      </c>
      <c r="C187" s="28">
        <v>1000000</v>
      </c>
      <c r="D187" s="28">
        <v>100000</v>
      </c>
      <c r="E187" s="28">
        <v>50000</v>
      </c>
      <c r="F187" s="28">
        <v>50000</v>
      </c>
      <c r="G187" s="28">
        <v>200000</v>
      </c>
      <c r="I187" s="27" t="s">
        <v>244</v>
      </c>
      <c r="J187">
        <v>2303</v>
      </c>
      <c r="K187" s="29" t="s">
        <v>392</v>
      </c>
      <c r="L187" s="29" t="s">
        <v>392</v>
      </c>
      <c r="M187" s="29" t="s">
        <v>392</v>
      </c>
      <c r="N187" s="29" t="s">
        <v>392</v>
      </c>
      <c r="O187" s="29" t="s">
        <v>392</v>
      </c>
      <c r="AT187" s="27" t="s">
        <v>244</v>
      </c>
      <c r="AU187">
        <v>2303</v>
      </c>
      <c r="AV187" s="30">
        <v>1000000</v>
      </c>
      <c r="AW187" s="30">
        <v>100000</v>
      </c>
      <c r="AX187" s="30">
        <v>50000</v>
      </c>
      <c r="AY187" s="30">
        <v>50000</v>
      </c>
      <c r="AZ187" s="30">
        <v>200000</v>
      </c>
    </row>
    <row r="188" spans="1:52" ht="24">
      <c r="A188" s="27" t="s">
        <v>152</v>
      </c>
      <c r="B188">
        <v>2409</v>
      </c>
      <c r="C188" s="28">
        <v>1000000</v>
      </c>
      <c r="D188" s="28">
        <v>100000</v>
      </c>
      <c r="E188" s="28">
        <v>50000</v>
      </c>
      <c r="F188" s="28">
        <v>50000</v>
      </c>
      <c r="G188" s="28">
        <v>200000</v>
      </c>
      <c r="I188" s="27" t="s">
        <v>152</v>
      </c>
      <c r="J188">
        <v>2409</v>
      </c>
      <c r="K188" s="29" t="s">
        <v>392</v>
      </c>
      <c r="L188" s="29" t="s">
        <v>392</v>
      </c>
      <c r="M188" s="29" t="s">
        <v>392</v>
      </c>
      <c r="N188" s="29" t="s">
        <v>392</v>
      </c>
      <c r="O188" s="29" t="s">
        <v>392</v>
      </c>
      <c r="AT188" s="27" t="s">
        <v>152</v>
      </c>
      <c r="AU188">
        <v>2409</v>
      </c>
      <c r="AV188" s="30">
        <v>1000000</v>
      </c>
      <c r="AW188" s="30">
        <v>100000</v>
      </c>
      <c r="AX188" s="30">
        <v>50000</v>
      </c>
      <c r="AY188" s="30">
        <v>50000</v>
      </c>
      <c r="AZ188" s="30">
        <v>200000</v>
      </c>
    </row>
    <row r="189" spans="1:52">
      <c r="A189" s="27" t="s">
        <v>204</v>
      </c>
      <c r="B189">
        <v>1081</v>
      </c>
      <c r="C189" s="28">
        <v>1000000</v>
      </c>
      <c r="D189" s="28">
        <v>100000</v>
      </c>
      <c r="E189" s="28">
        <v>50000</v>
      </c>
      <c r="F189" s="28">
        <v>50000</v>
      </c>
      <c r="G189" s="28">
        <v>200000</v>
      </c>
      <c r="I189" s="27" t="s">
        <v>204</v>
      </c>
      <c r="J189">
        <v>1081</v>
      </c>
      <c r="K189" s="29" t="s">
        <v>392</v>
      </c>
      <c r="L189" s="29" t="s">
        <v>392</v>
      </c>
      <c r="M189" s="29" t="s">
        <v>392</v>
      </c>
      <c r="N189" s="29" t="s">
        <v>392</v>
      </c>
      <c r="O189" s="29" t="s">
        <v>392</v>
      </c>
      <c r="AT189" s="27" t="s">
        <v>204</v>
      </c>
      <c r="AU189">
        <v>1081</v>
      </c>
      <c r="AV189" s="30">
        <v>1000000</v>
      </c>
      <c r="AW189" s="30">
        <v>100000</v>
      </c>
      <c r="AX189" s="30">
        <v>50000</v>
      </c>
      <c r="AY189" s="30">
        <v>50000</v>
      </c>
      <c r="AZ189" s="30">
        <v>200000</v>
      </c>
    </row>
    <row r="190" spans="1:52">
      <c r="A190" s="27" t="s">
        <v>260</v>
      </c>
      <c r="B190">
        <v>2031</v>
      </c>
      <c r="C190" s="28">
        <v>1000000</v>
      </c>
      <c r="D190" s="28">
        <v>100000</v>
      </c>
      <c r="E190" s="28">
        <v>50000</v>
      </c>
      <c r="F190" s="28">
        <v>50000</v>
      </c>
      <c r="G190" s="28">
        <v>200000</v>
      </c>
      <c r="I190" s="27" t="s">
        <v>260</v>
      </c>
      <c r="J190">
        <v>2031</v>
      </c>
      <c r="K190" s="29" t="s">
        <v>392</v>
      </c>
      <c r="L190" s="29" t="s">
        <v>392</v>
      </c>
      <c r="M190" s="29" t="s">
        <v>392</v>
      </c>
      <c r="N190" s="29" t="s">
        <v>392</v>
      </c>
      <c r="O190" s="29" t="s">
        <v>392</v>
      </c>
      <c r="AT190" s="27" t="s">
        <v>260</v>
      </c>
      <c r="AU190">
        <v>2031</v>
      </c>
      <c r="AV190" s="30">
        <v>1000000</v>
      </c>
      <c r="AW190" s="30">
        <v>100000</v>
      </c>
      <c r="AX190" s="30">
        <v>50000</v>
      </c>
      <c r="AY190" s="30">
        <v>50000</v>
      </c>
      <c r="AZ190" s="30">
        <v>200000</v>
      </c>
    </row>
    <row r="191" spans="1:52">
      <c r="A191" s="27" t="s">
        <v>145</v>
      </c>
      <c r="B191">
        <v>1981</v>
      </c>
      <c r="C191" s="28">
        <v>1000000</v>
      </c>
      <c r="D191" s="28">
        <v>100000</v>
      </c>
      <c r="E191" s="28">
        <v>50000</v>
      </c>
      <c r="F191" s="28">
        <v>50000</v>
      </c>
      <c r="G191" s="28">
        <v>200000</v>
      </c>
      <c r="I191" s="27" t="s">
        <v>145</v>
      </c>
      <c r="J191">
        <v>1981</v>
      </c>
      <c r="K191" s="29" t="s">
        <v>392</v>
      </c>
      <c r="L191" s="29" t="s">
        <v>392</v>
      </c>
      <c r="M191" s="29" t="s">
        <v>392</v>
      </c>
      <c r="N191" s="29" t="s">
        <v>392</v>
      </c>
      <c r="O191" s="29" t="s">
        <v>392</v>
      </c>
      <c r="AT191" s="27" t="s">
        <v>145</v>
      </c>
      <c r="AU191">
        <v>1981</v>
      </c>
      <c r="AV191" s="30">
        <v>1000000</v>
      </c>
      <c r="AW191" s="30">
        <v>100000</v>
      </c>
      <c r="AX191" s="30">
        <v>50000</v>
      </c>
      <c r="AY191" s="30">
        <v>50000</v>
      </c>
      <c r="AZ191" s="30">
        <v>200000</v>
      </c>
    </row>
    <row r="192" spans="1:52">
      <c r="A192" s="27" t="s">
        <v>35</v>
      </c>
      <c r="B192">
        <v>128</v>
      </c>
      <c r="C192" s="28">
        <v>1000000</v>
      </c>
      <c r="D192" s="28">
        <v>100000</v>
      </c>
      <c r="E192" s="28">
        <v>50000</v>
      </c>
      <c r="F192" s="28">
        <v>50000</v>
      </c>
      <c r="G192" s="28">
        <v>200000</v>
      </c>
      <c r="I192" s="27" t="s">
        <v>35</v>
      </c>
      <c r="J192">
        <v>128</v>
      </c>
      <c r="K192" s="29" t="s">
        <v>392</v>
      </c>
      <c r="L192" s="29" t="s">
        <v>392</v>
      </c>
      <c r="M192" s="29" t="s">
        <v>392</v>
      </c>
      <c r="N192" s="29" t="s">
        <v>392</v>
      </c>
      <c r="O192" s="29" t="s">
        <v>392</v>
      </c>
      <c r="AT192" s="27" t="s">
        <v>35</v>
      </c>
      <c r="AU192">
        <v>128</v>
      </c>
      <c r="AV192" s="30">
        <v>1000000</v>
      </c>
      <c r="AW192" s="30">
        <v>100000</v>
      </c>
      <c r="AX192" s="30">
        <v>50000</v>
      </c>
      <c r="AY192" s="30">
        <v>50000</v>
      </c>
      <c r="AZ192" s="30">
        <v>200000</v>
      </c>
    </row>
    <row r="193" spans="1:52">
      <c r="A193" s="27" t="s">
        <v>165</v>
      </c>
      <c r="B193">
        <v>2181</v>
      </c>
      <c r="C193" s="28">
        <v>1000000</v>
      </c>
      <c r="D193" s="28">
        <v>100000</v>
      </c>
      <c r="E193" s="28">
        <v>50000</v>
      </c>
      <c r="F193" s="28">
        <v>50000</v>
      </c>
      <c r="G193" s="28">
        <v>200000</v>
      </c>
      <c r="I193" s="27" t="s">
        <v>165</v>
      </c>
      <c r="J193">
        <v>2181</v>
      </c>
      <c r="K193" s="29" t="s">
        <v>392</v>
      </c>
      <c r="L193" s="29" t="s">
        <v>392</v>
      </c>
      <c r="M193" s="29" t="s">
        <v>392</v>
      </c>
      <c r="N193" s="29" t="s">
        <v>392</v>
      </c>
      <c r="O193" s="29" t="s">
        <v>392</v>
      </c>
      <c r="AT193" s="27" t="s">
        <v>165</v>
      </c>
      <c r="AU193">
        <v>2181</v>
      </c>
      <c r="AV193" s="30">
        <v>1000000</v>
      </c>
      <c r="AW193" s="30">
        <v>100000</v>
      </c>
      <c r="AX193" s="30">
        <v>50000</v>
      </c>
      <c r="AY193" s="30">
        <v>50000</v>
      </c>
      <c r="AZ193" s="30">
        <v>200000</v>
      </c>
    </row>
    <row r="194" spans="1:52">
      <c r="A194" s="27" t="s">
        <v>46</v>
      </c>
      <c r="B194">
        <v>191</v>
      </c>
      <c r="C194" s="28">
        <v>1000000</v>
      </c>
      <c r="D194" s="28">
        <v>100000</v>
      </c>
      <c r="E194" s="28">
        <v>50000</v>
      </c>
      <c r="F194" s="28">
        <v>50000</v>
      </c>
      <c r="G194" s="28">
        <v>200000</v>
      </c>
      <c r="I194" s="27" t="s">
        <v>46</v>
      </c>
      <c r="J194">
        <v>191</v>
      </c>
      <c r="K194" s="29" t="s">
        <v>392</v>
      </c>
      <c r="L194" s="29" t="s">
        <v>392</v>
      </c>
      <c r="M194" s="29" t="s">
        <v>392</v>
      </c>
      <c r="N194" s="29" t="s">
        <v>392</v>
      </c>
      <c r="O194" s="29" t="s">
        <v>392</v>
      </c>
      <c r="AT194" s="27" t="s">
        <v>46</v>
      </c>
      <c r="AU194">
        <v>191</v>
      </c>
      <c r="AV194" s="30">
        <v>1000000</v>
      </c>
      <c r="AW194" s="30">
        <v>100000</v>
      </c>
      <c r="AX194" s="30">
        <v>50000</v>
      </c>
      <c r="AY194" s="30">
        <v>50000</v>
      </c>
      <c r="AZ194" s="30">
        <v>200000</v>
      </c>
    </row>
    <row r="195" spans="1:52" ht="24">
      <c r="A195" s="27" t="s">
        <v>255</v>
      </c>
      <c r="B195">
        <v>1291</v>
      </c>
      <c r="C195" s="28">
        <v>1000000</v>
      </c>
      <c r="D195" s="28">
        <v>100000</v>
      </c>
      <c r="E195" s="28">
        <v>50000</v>
      </c>
      <c r="F195" s="28">
        <v>50000</v>
      </c>
      <c r="G195" s="28">
        <v>200000</v>
      </c>
      <c r="I195" s="27" t="s">
        <v>255</v>
      </c>
      <c r="J195">
        <v>1291</v>
      </c>
      <c r="K195" s="29" t="s">
        <v>392</v>
      </c>
      <c r="L195" s="29" t="s">
        <v>392</v>
      </c>
      <c r="M195" s="29" t="s">
        <v>392</v>
      </c>
      <c r="N195" s="29" t="s">
        <v>392</v>
      </c>
      <c r="O195" s="29" t="s">
        <v>392</v>
      </c>
      <c r="AT195" s="27" t="s">
        <v>255</v>
      </c>
      <c r="AU195">
        <v>1291</v>
      </c>
      <c r="AV195" s="30">
        <v>1000000</v>
      </c>
      <c r="AW195" s="30">
        <v>100000</v>
      </c>
      <c r="AX195" s="30">
        <v>50000</v>
      </c>
      <c r="AY195" s="30">
        <v>50000</v>
      </c>
      <c r="AZ195" s="30">
        <v>200000</v>
      </c>
    </row>
    <row r="196" spans="1:52">
      <c r="A196" s="27" t="s">
        <v>125</v>
      </c>
      <c r="B196">
        <v>1265</v>
      </c>
      <c r="C196" s="28">
        <v>1000000</v>
      </c>
      <c r="D196" s="28">
        <v>100000</v>
      </c>
      <c r="E196" s="28">
        <v>50000</v>
      </c>
      <c r="F196" s="28">
        <v>50000</v>
      </c>
      <c r="G196" s="28">
        <v>200000</v>
      </c>
      <c r="I196" s="27" t="s">
        <v>125</v>
      </c>
      <c r="J196">
        <v>1265</v>
      </c>
      <c r="K196" s="29" t="s">
        <v>392</v>
      </c>
      <c r="L196" s="29" t="s">
        <v>392</v>
      </c>
      <c r="M196" s="29" t="s">
        <v>392</v>
      </c>
      <c r="N196" s="29" t="s">
        <v>392</v>
      </c>
      <c r="O196" s="29" t="s">
        <v>392</v>
      </c>
      <c r="AT196" s="27" t="s">
        <v>125</v>
      </c>
      <c r="AU196">
        <v>1265</v>
      </c>
      <c r="AV196" s="30">
        <v>1000000</v>
      </c>
      <c r="AW196" s="30">
        <v>100000</v>
      </c>
      <c r="AX196" s="30">
        <v>50000</v>
      </c>
      <c r="AY196" s="30">
        <v>50000</v>
      </c>
      <c r="AZ196" s="30">
        <v>200000</v>
      </c>
    </row>
    <row r="197" spans="1:52">
      <c r="A197" s="27" t="s">
        <v>216</v>
      </c>
      <c r="B197">
        <v>1495</v>
      </c>
      <c r="C197" s="28">
        <v>1000000</v>
      </c>
      <c r="D197" s="28">
        <v>100000</v>
      </c>
      <c r="E197" s="28">
        <v>50000</v>
      </c>
      <c r="F197" s="28">
        <v>50000</v>
      </c>
      <c r="G197" s="28">
        <v>200000</v>
      </c>
      <c r="I197" s="27" t="s">
        <v>216</v>
      </c>
      <c r="J197">
        <v>1495</v>
      </c>
      <c r="K197" s="29" t="s">
        <v>392</v>
      </c>
      <c r="L197" s="29" t="s">
        <v>392</v>
      </c>
      <c r="M197" s="29" t="s">
        <v>392</v>
      </c>
      <c r="N197" s="29" t="s">
        <v>392</v>
      </c>
      <c r="O197" s="29" t="s">
        <v>392</v>
      </c>
      <c r="AT197" s="27" t="s">
        <v>216</v>
      </c>
      <c r="AU197">
        <v>1495</v>
      </c>
      <c r="AV197" s="30">
        <v>1000000</v>
      </c>
      <c r="AW197" s="30">
        <v>100000</v>
      </c>
      <c r="AX197" s="30">
        <v>50000</v>
      </c>
      <c r="AY197" s="30">
        <v>50000</v>
      </c>
      <c r="AZ197" s="30">
        <v>200000</v>
      </c>
    </row>
    <row r="198" spans="1:52">
      <c r="A198" s="27" t="s">
        <v>192</v>
      </c>
      <c r="B198">
        <v>2482</v>
      </c>
      <c r="C198" s="28">
        <v>1000000</v>
      </c>
      <c r="D198" s="28">
        <v>100000</v>
      </c>
      <c r="E198" s="28">
        <v>50000</v>
      </c>
      <c r="F198" s="28">
        <v>50000</v>
      </c>
      <c r="G198" s="28">
        <v>200000</v>
      </c>
      <c r="I198" s="27" t="s">
        <v>192</v>
      </c>
      <c r="J198">
        <v>2482</v>
      </c>
      <c r="K198" s="29" t="s">
        <v>392</v>
      </c>
      <c r="L198" s="29" t="s">
        <v>392</v>
      </c>
      <c r="M198" s="29" t="s">
        <v>392</v>
      </c>
      <c r="N198" s="29" t="s">
        <v>392</v>
      </c>
      <c r="O198" s="29" t="s">
        <v>392</v>
      </c>
      <c r="AT198" s="27" t="s">
        <v>192</v>
      </c>
      <c r="AU198">
        <v>2482</v>
      </c>
      <c r="AV198" s="30">
        <v>1000000</v>
      </c>
      <c r="AW198" s="30">
        <v>100000</v>
      </c>
      <c r="AX198" s="30">
        <v>50000</v>
      </c>
      <c r="AY198" s="30">
        <v>50000</v>
      </c>
      <c r="AZ198" s="30">
        <v>200000</v>
      </c>
    </row>
    <row r="199" spans="1:52" ht="24">
      <c r="A199" s="27" t="s">
        <v>219</v>
      </c>
      <c r="B199">
        <v>1904</v>
      </c>
      <c r="C199" s="28">
        <v>1000000</v>
      </c>
      <c r="D199" s="28">
        <v>100000</v>
      </c>
      <c r="E199" s="28">
        <v>50000</v>
      </c>
      <c r="F199" s="28">
        <v>50000</v>
      </c>
      <c r="G199" s="28">
        <v>200000</v>
      </c>
      <c r="I199" s="27" t="s">
        <v>219</v>
      </c>
      <c r="J199">
        <v>1904</v>
      </c>
      <c r="K199" s="29" t="s">
        <v>392</v>
      </c>
      <c r="L199" s="29" t="s">
        <v>392</v>
      </c>
      <c r="M199" s="29" t="s">
        <v>392</v>
      </c>
      <c r="N199" s="29" t="s">
        <v>392</v>
      </c>
      <c r="O199" s="29" t="s">
        <v>392</v>
      </c>
      <c r="AT199" s="27" t="s">
        <v>219</v>
      </c>
      <c r="AU199">
        <v>1904</v>
      </c>
      <c r="AV199" s="30">
        <v>1000000</v>
      </c>
      <c r="AW199" s="30">
        <v>100000</v>
      </c>
      <c r="AX199" s="30">
        <v>50000</v>
      </c>
      <c r="AY199" s="30">
        <v>50000</v>
      </c>
      <c r="AZ199" s="30">
        <v>200000</v>
      </c>
    </row>
    <row r="200" spans="1:52">
      <c r="A200" s="27" t="s">
        <v>56</v>
      </c>
      <c r="B200">
        <v>1264</v>
      </c>
      <c r="C200" s="28">
        <v>1000000</v>
      </c>
      <c r="D200" s="28">
        <v>100000</v>
      </c>
      <c r="E200" s="28">
        <v>50000</v>
      </c>
      <c r="F200" s="28">
        <v>50000</v>
      </c>
      <c r="G200" s="28">
        <v>200000</v>
      </c>
      <c r="I200" s="27" t="s">
        <v>56</v>
      </c>
      <c r="J200">
        <v>1264</v>
      </c>
      <c r="K200" s="29" t="s">
        <v>392</v>
      </c>
      <c r="L200" s="29" t="s">
        <v>392</v>
      </c>
      <c r="M200" s="29" t="s">
        <v>392</v>
      </c>
      <c r="N200" s="29" t="s">
        <v>392</v>
      </c>
      <c r="O200" s="29" t="s">
        <v>392</v>
      </c>
      <c r="AT200" s="27" t="s">
        <v>56</v>
      </c>
      <c r="AU200">
        <v>1264</v>
      </c>
      <c r="AV200" s="30">
        <v>1000000</v>
      </c>
      <c r="AW200" s="30">
        <v>100000</v>
      </c>
      <c r="AX200" s="30">
        <v>50000</v>
      </c>
      <c r="AY200" s="30">
        <v>50000</v>
      </c>
      <c r="AZ200" s="30">
        <v>200000</v>
      </c>
    </row>
    <row r="201" spans="1:52">
      <c r="A201" s="27" t="s">
        <v>183</v>
      </c>
      <c r="B201">
        <v>1496</v>
      </c>
      <c r="C201" s="28">
        <v>1000000</v>
      </c>
      <c r="D201" s="28">
        <v>100000</v>
      </c>
      <c r="E201" s="28">
        <v>50000</v>
      </c>
      <c r="F201" s="28">
        <v>50000</v>
      </c>
      <c r="G201" s="28">
        <v>200000</v>
      </c>
      <c r="I201" s="27" t="s">
        <v>183</v>
      </c>
      <c r="J201">
        <v>1496</v>
      </c>
      <c r="K201" s="29" t="s">
        <v>392</v>
      </c>
      <c r="L201" s="29" t="s">
        <v>392</v>
      </c>
      <c r="M201" s="29" t="s">
        <v>392</v>
      </c>
      <c r="N201" s="29" t="s">
        <v>392</v>
      </c>
      <c r="O201" s="29" t="s">
        <v>392</v>
      </c>
      <c r="AT201" s="27" t="s">
        <v>183</v>
      </c>
      <c r="AU201">
        <v>1496</v>
      </c>
      <c r="AV201" s="30">
        <v>1000000</v>
      </c>
      <c r="AW201" s="30">
        <v>100000</v>
      </c>
      <c r="AX201" s="30">
        <v>50000</v>
      </c>
      <c r="AY201" s="30">
        <v>50000</v>
      </c>
      <c r="AZ201" s="30">
        <v>200000</v>
      </c>
    </row>
    <row r="202" spans="1:52" ht="24">
      <c r="A202" s="27" t="s">
        <v>224</v>
      </c>
      <c r="B202">
        <v>2061</v>
      </c>
      <c r="C202" s="28">
        <v>1000000</v>
      </c>
      <c r="D202" s="28">
        <v>100000</v>
      </c>
      <c r="E202" s="28">
        <v>50000</v>
      </c>
      <c r="F202" s="28">
        <v>50000</v>
      </c>
      <c r="G202" s="28">
        <v>200000</v>
      </c>
      <c r="I202" s="27" t="s">
        <v>224</v>
      </c>
      <c r="J202">
        <v>2061</v>
      </c>
      <c r="K202" s="29" t="s">
        <v>392</v>
      </c>
      <c r="L202" s="29" t="s">
        <v>392</v>
      </c>
      <c r="M202" s="29" t="s">
        <v>392</v>
      </c>
      <c r="N202" s="29" t="s">
        <v>392</v>
      </c>
      <c r="O202" s="29" t="s">
        <v>392</v>
      </c>
      <c r="AT202" s="27" t="s">
        <v>224</v>
      </c>
      <c r="AU202">
        <v>2061</v>
      </c>
      <c r="AV202" s="30">
        <v>1000000</v>
      </c>
      <c r="AW202" s="30">
        <v>100000</v>
      </c>
      <c r="AX202" s="30">
        <v>50000</v>
      </c>
      <c r="AY202" s="30">
        <v>50000</v>
      </c>
      <c r="AZ202" s="30">
        <v>200000</v>
      </c>
    </row>
    <row r="203" spans="1:52">
      <c r="A203" s="27" t="s">
        <v>243</v>
      </c>
      <c r="B203">
        <v>2283</v>
      </c>
      <c r="C203" s="28">
        <v>1000000</v>
      </c>
      <c r="D203" s="28">
        <v>100000</v>
      </c>
      <c r="E203" s="28">
        <v>50000</v>
      </c>
      <c r="F203" s="28">
        <v>50000</v>
      </c>
      <c r="G203" s="28">
        <v>200000</v>
      </c>
      <c r="I203" s="27" t="s">
        <v>243</v>
      </c>
      <c r="J203">
        <v>2283</v>
      </c>
      <c r="K203" s="29" t="s">
        <v>392</v>
      </c>
      <c r="L203" s="29" t="s">
        <v>392</v>
      </c>
      <c r="M203" s="29" t="s">
        <v>392</v>
      </c>
      <c r="N203" s="29" t="s">
        <v>392</v>
      </c>
      <c r="O203" s="29" t="s">
        <v>392</v>
      </c>
      <c r="AT203" s="27" t="s">
        <v>243</v>
      </c>
      <c r="AU203">
        <v>2283</v>
      </c>
      <c r="AV203" s="30">
        <v>1000000</v>
      </c>
      <c r="AW203" s="30">
        <v>100000</v>
      </c>
      <c r="AX203" s="30">
        <v>50000</v>
      </c>
      <c r="AY203" s="30">
        <v>50000</v>
      </c>
      <c r="AZ203" s="30">
        <v>200000</v>
      </c>
    </row>
    <row r="204" spans="1:52">
      <c r="A204" s="27" t="s">
        <v>41</v>
      </c>
      <c r="B204">
        <v>163</v>
      </c>
      <c r="C204" s="28">
        <v>1000000</v>
      </c>
      <c r="D204" s="28">
        <v>100000</v>
      </c>
      <c r="E204" s="28">
        <v>50000</v>
      </c>
      <c r="F204" s="28">
        <v>50000</v>
      </c>
      <c r="G204" s="28">
        <v>200000</v>
      </c>
      <c r="I204" s="27" t="s">
        <v>41</v>
      </c>
      <c r="J204">
        <v>163</v>
      </c>
      <c r="K204" s="29" t="s">
        <v>392</v>
      </c>
      <c r="L204" s="29" t="s">
        <v>392</v>
      </c>
      <c r="M204" s="29" t="s">
        <v>392</v>
      </c>
      <c r="N204" s="29" t="s">
        <v>392</v>
      </c>
      <c r="O204" s="29" t="s">
        <v>392</v>
      </c>
      <c r="AT204" s="27" t="s">
        <v>41</v>
      </c>
      <c r="AU204">
        <v>163</v>
      </c>
      <c r="AV204" s="30">
        <v>1000000</v>
      </c>
      <c r="AW204" s="30">
        <v>100000</v>
      </c>
      <c r="AX204" s="30">
        <v>50000</v>
      </c>
      <c r="AY204" s="30">
        <v>50000</v>
      </c>
      <c r="AZ204" s="30">
        <v>200000</v>
      </c>
    </row>
    <row r="205" spans="1:52">
      <c r="A205" s="27" t="s">
        <v>270</v>
      </c>
      <c r="B205">
        <v>184</v>
      </c>
      <c r="C205" s="28">
        <v>1000000</v>
      </c>
      <c r="D205" s="28">
        <v>100000</v>
      </c>
      <c r="E205" s="28">
        <v>50000</v>
      </c>
      <c r="F205" s="28">
        <v>50000</v>
      </c>
      <c r="G205" s="28">
        <v>200000</v>
      </c>
      <c r="I205" s="27" t="s">
        <v>270</v>
      </c>
      <c r="J205">
        <v>184</v>
      </c>
      <c r="K205" s="29" t="s">
        <v>392</v>
      </c>
      <c r="L205" s="29" t="s">
        <v>392</v>
      </c>
      <c r="M205" s="29" t="s">
        <v>392</v>
      </c>
      <c r="N205" s="29" t="s">
        <v>392</v>
      </c>
      <c r="O205" s="29" t="s">
        <v>392</v>
      </c>
      <c r="AT205" s="27" t="s">
        <v>270</v>
      </c>
      <c r="AU205">
        <v>184</v>
      </c>
      <c r="AV205" s="30">
        <v>1000000</v>
      </c>
      <c r="AW205" s="30">
        <v>100000</v>
      </c>
      <c r="AX205" s="30">
        <v>50000</v>
      </c>
      <c r="AY205" s="30">
        <v>50000</v>
      </c>
      <c r="AZ205" s="30">
        <v>200000</v>
      </c>
    </row>
    <row r="206" spans="1:52">
      <c r="A206" s="27" t="s">
        <v>339</v>
      </c>
      <c r="B206">
        <v>2422</v>
      </c>
      <c r="C206" s="28">
        <v>1000000</v>
      </c>
      <c r="D206" s="28">
        <v>100000</v>
      </c>
      <c r="E206" s="28">
        <v>50000</v>
      </c>
      <c r="F206" s="28">
        <v>50000</v>
      </c>
      <c r="G206" s="28">
        <v>200000</v>
      </c>
      <c r="I206" s="27" t="s">
        <v>339</v>
      </c>
      <c r="J206">
        <v>2422</v>
      </c>
      <c r="K206" s="29" t="s">
        <v>392</v>
      </c>
      <c r="L206" s="29" t="s">
        <v>392</v>
      </c>
      <c r="M206" s="29" t="s">
        <v>392</v>
      </c>
      <c r="N206" s="29" t="s">
        <v>392</v>
      </c>
      <c r="O206" s="29" t="s">
        <v>392</v>
      </c>
      <c r="AT206" s="27" t="s">
        <v>339</v>
      </c>
      <c r="AU206">
        <v>2422</v>
      </c>
      <c r="AV206" s="30">
        <v>1000000</v>
      </c>
      <c r="AW206" s="30">
        <v>100000</v>
      </c>
      <c r="AX206" s="30">
        <v>50000</v>
      </c>
      <c r="AY206" s="30">
        <v>50000</v>
      </c>
      <c r="AZ206" s="30">
        <v>200000</v>
      </c>
    </row>
    <row r="207" spans="1:52">
      <c r="A207" s="27" t="s">
        <v>335</v>
      </c>
      <c r="B207">
        <v>1427</v>
      </c>
      <c r="C207" s="28">
        <v>1000000</v>
      </c>
      <c r="D207" s="28">
        <v>100000</v>
      </c>
      <c r="E207" s="28">
        <v>50000</v>
      </c>
      <c r="F207" s="28">
        <v>50000</v>
      </c>
      <c r="G207" s="28">
        <v>200000</v>
      </c>
      <c r="I207" s="27" t="s">
        <v>335</v>
      </c>
      <c r="J207">
        <v>1427</v>
      </c>
      <c r="K207" s="29" t="s">
        <v>392</v>
      </c>
      <c r="L207" s="29" t="s">
        <v>392</v>
      </c>
      <c r="M207" s="29" t="s">
        <v>392</v>
      </c>
      <c r="N207" s="29" t="s">
        <v>392</v>
      </c>
      <c r="O207" s="29" t="s">
        <v>392</v>
      </c>
      <c r="AT207" s="27" t="s">
        <v>335</v>
      </c>
      <c r="AU207">
        <v>1427</v>
      </c>
      <c r="AV207" s="30">
        <v>1000000</v>
      </c>
      <c r="AW207" s="30">
        <v>100000</v>
      </c>
      <c r="AX207" s="30">
        <v>50000</v>
      </c>
      <c r="AY207" s="30">
        <v>50000</v>
      </c>
      <c r="AZ207" s="30">
        <v>200000</v>
      </c>
    </row>
    <row r="208" spans="1:52" ht="24">
      <c r="A208" s="27" t="s">
        <v>50</v>
      </c>
      <c r="B208">
        <v>1230</v>
      </c>
      <c r="C208" s="28">
        <v>1000000</v>
      </c>
      <c r="D208" s="28">
        <v>100000</v>
      </c>
      <c r="E208" s="28">
        <v>50000</v>
      </c>
      <c r="F208" s="28">
        <v>50000</v>
      </c>
      <c r="G208" s="28">
        <v>200000</v>
      </c>
      <c r="I208" s="27" t="s">
        <v>50</v>
      </c>
      <c r="J208">
        <v>1230</v>
      </c>
      <c r="K208" s="29" t="s">
        <v>392</v>
      </c>
      <c r="L208" s="29" t="s">
        <v>392</v>
      </c>
      <c r="M208" s="29" t="s">
        <v>392</v>
      </c>
      <c r="N208" s="29" t="s">
        <v>392</v>
      </c>
      <c r="O208" s="29" t="s">
        <v>392</v>
      </c>
      <c r="AT208" s="27" t="s">
        <v>50</v>
      </c>
      <c r="AU208">
        <v>1230</v>
      </c>
      <c r="AV208" s="30">
        <v>1000000</v>
      </c>
      <c r="AW208" s="30">
        <v>100000</v>
      </c>
      <c r="AX208" s="30">
        <v>50000</v>
      </c>
      <c r="AY208" s="30">
        <v>50000</v>
      </c>
      <c r="AZ208" s="30">
        <v>200000</v>
      </c>
    </row>
    <row r="209" spans="1:52" ht="24">
      <c r="A209" s="27" t="s">
        <v>62</v>
      </c>
      <c r="B209">
        <v>1415</v>
      </c>
      <c r="C209" s="28">
        <v>1000000</v>
      </c>
      <c r="D209" s="28">
        <v>100000</v>
      </c>
      <c r="E209" s="28">
        <v>50000</v>
      </c>
      <c r="F209" s="28">
        <v>50000</v>
      </c>
      <c r="G209" s="28">
        <v>200000</v>
      </c>
      <c r="I209" s="27" t="s">
        <v>62</v>
      </c>
      <c r="J209">
        <v>1415</v>
      </c>
      <c r="K209" s="29" t="s">
        <v>392</v>
      </c>
      <c r="L209" s="29" t="s">
        <v>392</v>
      </c>
      <c r="M209" s="29" t="s">
        <v>392</v>
      </c>
      <c r="N209" s="29" t="s">
        <v>392</v>
      </c>
      <c r="O209" s="29" t="s">
        <v>392</v>
      </c>
      <c r="AT209" s="27" t="s">
        <v>62</v>
      </c>
      <c r="AU209">
        <v>1415</v>
      </c>
      <c r="AV209" s="30">
        <v>1000000</v>
      </c>
      <c r="AW209" s="30">
        <v>100000</v>
      </c>
      <c r="AX209" s="30">
        <v>50000</v>
      </c>
      <c r="AY209" s="30">
        <v>50000</v>
      </c>
      <c r="AZ209" s="30">
        <v>200000</v>
      </c>
    </row>
    <row r="210" spans="1:52" ht="24">
      <c r="A210" s="27" t="s">
        <v>268</v>
      </c>
      <c r="B210">
        <v>180</v>
      </c>
      <c r="C210" s="28">
        <v>1000000</v>
      </c>
      <c r="D210" s="28">
        <v>100000</v>
      </c>
      <c r="E210" s="28">
        <v>50000</v>
      </c>
      <c r="F210" s="28">
        <v>50000</v>
      </c>
      <c r="G210" s="28">
        <v>200000</v>
      </c>
      <c r="I210" s="27" t="s">
        <v>268</v>
      </c>
      <c r="J210">
        <v>180</v>
      </c>
      <c r="K210" s="29" t="s">
        <v>392</v>
      </c>
      <c r="L210" s="29" t="s">
        <v>392</v>
      </c>
      <c r="M210" s="29" t="s">
        <v>392</v>
      </c>
      <c r="N210" s="29" t="s">
        <v>392</v>
      </c>
      <c r="O210" s="29" t="s">
        <v>392</v>
      </c>
      <c r="AT210" s="27" t="s">
        <v>268</v>
      </c>
      <c r="AU210">
        <v>180</v>
      </c>
      <c r="AV210" s="30">
        <v>1000000</v>
      </c>
      <c r="AW210" s="30">
        <v>100000</v>
      </c>
      <c r="AX210" s="30">
        <v>50000</v>
      </c>
      <c r="AY210" s="30">
        <v>50000</v>
      </c>
      <c r="AZ210" s="30">
        <v>200000</v>
      </c>
    </row>
    <row r="211" spans="1:52">
      <c r="A211" s="27" t="s">
        <v>320</v>
      </c>
      <c r="B211">
        <v>1760</v>
      </c>
      <c r="C211" s="28">
        <v>1000000</v>
      </c>
      <c r="D211" s="28">
        <v>100000</v>
      </c>
      <c r="E211" s="28">
        <v>50000</v>
      </c>
      <c r="F211" s="28">
        <v>50000</v>
      </c>
      <c r="G211" s="28">
        <v>200000</v>
      </c>
      <c r="I211" s="27" t="s">
        <v>320</v>
      </c>
      <c r="J211">
        <v>1760</v>
      </c>
      <c r="K211" s="29" t="s">
        <v>392</v>
      </c>
      <c r="L211" s="29" t="s">
        <v>392</v>
      </c>
      <c r="M211" s="29" t="s">
        <v>392</v>
      </c>
      <c r="N211" s="29" t="s">
        <v>392</v>
      </c>
      <c r="O211" s="29" t="s">
        <v>392</v>
      </c>
      <c r="AT211" s="27" t="s">
        <v>320</v>
      </c>
      <c r="AU211">
        <v>1760</v>
      </c>
      <c r="AV211" s="30">
        <v>1000000</v>
      </c>
      <c r="AW211" s="30">
        <v>100000</v>
      </c>
      <c r="AX211" s="30">
        <v>50000</v>
      </c>
      <c r="AY211" s="30">
        <v>50000</v>
      </c>
      <c r="AZ211" s="30">
        <v>200000</v>
      </c>
    </row>
    <row r="212" spans="1:52">
      <c r="A212" s="27" t="s">
        <v>265</v>
      </c>
      <c r="B212">
        <v>2421</v>
      </c>
      <c r="C212" s="28">
        <v>1000000</v>
      </c>
      <c r="D212" s="28">
        <v>100000</v>
      </c>
      <c r="E212" s="28">
        <v>50000</v>
      </c>
      <c r="F212" s="28">
        <v>50000</v>
      </c>
      <c r="G212" s="28">
        <v>200000</v>
      </c>
      <c r="I212" s="27" t="s">
        <v>265</v>
      </c>
      <c r="J212">
        <v>2421</v>
      </c>
      <c r="K212" s="29" t="s">
        <v>392</v>
      </c>
      <c r="L212" s="29" t="s">
        <v>392</v>
      </c>
      <c r="M212" s="29" t="s">
        <v>392</v>
      </c>
      <c r="N212" s="29" t="s">
        <v>392</v>
      </c>
      <c r="O212" s="29" t="s">
        <v>392</v>
      </c>
      <c r="AT212" s="27" t="s">
        <v>265</v>
      </c>
      <c r="AU212">
        <v>2421</v>
      </c>
      <c r="AV212" s="30">
        <v>1000000</v>
      </c>
      <c r="AW212" s="30">
        <v>100000</v>
      </c>
      <c r="AX212" s="30">
        <v>50000</v>
      </c>
      <c r="AY212" s="30">
        <v>50000</v>
      </c>
      <c r="AZ212" s="30">
        <v>200000</v>
      </c>
    </row>
    <row r="213" spans="1:52">
      <c r="A213" s="27" t="s">
        <v>109</v>
      </c>
      <c r="B213">
        <v>486</v>
      </c>
      <c r="C213" s="28">
        <v>1000000</v>
      </c>
      <c r="D213" s="28">
        <v>100000</v>
      </c>
      <c r="E213" s="28">
        <v>50000</v>
      </c>
      <c r="F213" s="28">
        <v>50000</v>
      </c>
      <c r="G213" s="28">
        <v>200000</v>
      </c>
      <c r="I213" s="27" t="s">
        <v>109</v>
      </c>
      <c r="J213">
        <v>486</v>
      </c>
      <c r="K213" s="29" t="s">
        <v>392</v>
      </c>
      <c r="L213" s="29" t="s">
        <v>392</v>
      </c>
      <c r="M213" s="29" t="s">
        <v>392</v>
      </c>
      <c r="N213" s="29" t="s">
        <v>392</v>
      </c>
      <c r="O213" s="29" t="s">
        <v>392</v>
      </c>
      <c r="AT213" s="27" t="s">
        <v>109</v>
      </c>
      <c r="AU213">
        <v>486</v>
      </c>
      <c r="AV213" s="30">
        <v>1000000</v>
      </c>
      <c r="AW213" s="30">
        <v>100000</v>
      </c>
      <c r="AX213" s="30">
        <v>50000</v>
      </c>
      <c r="AY213" s="30">
        <v>50000</v>
      </c>
      <c r="AZ213" s="30">
        <v>200000</v>
      </c>
    </row>
    <row r="214" spans="1:52">
      <c r="A214" s="27" t="s">
        <v>336</v>
      </c>
      <c r="B214">
        <v>1486</v>
      </c>
      <c r="C214" s="28">
        <v>1000000</v>
      </c>
      <c r="D214" s="28">
        <v>100000</v>
      </c>
      <c r="E214" s="28">
        <v>50000</v>
      </c>
      <c r="F214" s="28">
        <v>50000</v>
      </c>
      <c r="G214" s="28">
        <v>200000</v>
      </c>
      <c r="I214" s="27" t="s">
        <v>336</v>
      </c>
      <c r="J214">
        <v>1486</v>
      </c>
      <c r="K214" s="29" t="s">
        <v>392</v>
      </c>
      <c r="L214" s="29" t="s">
        <v>392</v>
      </c>
      <c r="M214" s="29" t="s">
        <v>392</v>
      </c>
      <c r="N214" s="29" t="s">
        <v>392</v>
      </c>
      <c r="O214" s="29" t="s">
        <v>392</v>
      </c>
      <c r="AT214" s="27" t="s">
        <v>336</v>
      </c>
      <c r="AU214">
        <v>1486</v>
      </c>
      <c r="AV214" s="30">
        <v>1000000</v>
      </c>
      <c r="AW214" s="30">
        <v>100000</v>
      </c>
      <c r="AX214" s="30">
        <v>50000</v>
      </c>
      <c r="AY214" s="30">
        <v>50000</v>
      </c>
      <c r="AZ214" s="30">
        <v>200000</v>
      </c>
    </row>
    <row r="215" spans="1:52" ht="24">
      <c r="A215" s="27" t="s">
        <v>245</v>
      </c>
      <c r="B215">
        <v>2313</v>
      </c>
      <c r="C215" s="28">
        <v>1000000</v>
      </c>
      <c r="D215" s="28">
        <v>100000</v>
      </c>
      <c r="E215" s="28">
        <v>50000</v>
      </c>
      <c r="F215" s="28">
        <v>50000</v>
      </c>
      <c r="G215" s="28">
        <v>200000</v>
      </c>
      <c r="I215" s="27" t="s">
        <v>245</v>
      </c>
      <c r="J215">
        <v>2313</v>
      </c>
      <c r="K215" s="29" t="s">
        <v>392</v>
      </c>
      <c r="L215" s="29" t="s">
        <v>392</v>
      </c>
      <c r="M215" s="29" t="s">
        <v>392</v>
      </c>
      <c r="N215" s="29" t="s">
        <v>392</v>
      </c>
      <c r="O215" s="29" t="s">
        <v>392</v>
      </c>
      <c r="AT215" s="27" t="s">
        <v>245</v>
      </c>
      <c r="AU215">
        <v>2313</v>
      </c>
      <c r="AV215" s="30">
        <v>1000000</v>
      </c>
      <c r="AW215" s="30">
        <v>100000</v>
      </c>
      <c r="AX215" s="30">
        <v>50000</v>
      </c>
      <c r="AY215" s="30">
        <v>50000</v>
      </c>
      <c r="AZ215" s="30">
        <v>200000</v>
      </c>
    </row>
    <row r="216" spans="1:52" ht="24">
      <c r="A216" s="27" t="s">
        <v>43</v>
      </c>
      <c r="B216">
        <v>183</v>
      </c>
      <c r="C216" s="28">
        <v>1000000</v>
      </c>
      <c r="D216" s="28">
        <v>100000</v>
      </c>
      <c r="E216" s="28">
        <v>50000</v>
      </c>
      <c r="F216" s="28">
        <v>50000</v>
      </c>
      <c r="G216" s="28">
        <v>200000</v>
      </c>
      <c r="I216" s="27" t="s">
        <v>43</v>
      </c>
      <c r="J216">
        <v>183</v>
      </c>
      <c r="K216" s="29" t="s">
        <v>392</v>
      </c>
      <c r="L216" s="29" t="s">
        <v>392</v>
      </c>
      <c r="M216" s="29" t="s">
        <v>392</v>
      </c>
      <c r="N216" s="29" t="s">
        <v>392</v>
      </c>
      <c r="O216" s="29" t="s">
        <v>392</v>
      </c>
      <c r="AT216" s="27" t="s">
        <v>43</v>
      </c>
      <c r="AU216">
        <v>183</v>
      </c>
      <c r="AV216" s="30">
        <v>1000000</v>
      </c>
      <c r="AW216" s="30">
        <v>100000</v>
      </c>
      <c r="AX216" s="30">
        <v>50000</v>
      </c>
      <c r="AY216" s="30">
        <v>50000</v>
      </c>
      <c r="AZ216" s="30">
        <v>200000</v>
      </c>
    </row>
    <row r="217" spans="1:52">
      <c r="A217" s="27" t="s">
        <v>95</v>
      </c>
      <c r="B217">
        <v>2281</v>
      </c>
      <c r="C217" s="28">
        <v>1000000</v>
      </c>
      <c r="D217" s="28">
        <v>100000</v>
      </c>
      <c r="E217" s="28">
        <v>50000</v>
      </c>
      <c r="F217" s="28">
        <v>50000</v>
      </c>
      <c r="G217" s="28">
        <v>200000</v>
      </c>
      <c r="I217" s="27" t="s">
        <v>95</v>
      </c>
      <c r="J217">
        <v>2281</v>
      </c>
      <c r="K217" s="29" t="s">
        <v>392</v>
      </c>
      <c r="L217" s="29" t="s">
        <v>392</v>
      </c>
      <c r="M217" s="29" t="s">
        <v>392</v>
      </c>
      <c r="N217" s="29" t="s">
        <v>392</v>
      </c>
      <c r="O217" s="29" t="s">
        <v>392</v>
      </c>
      <c r="AT217" s="27" t="s">
        <v>95</v>
      </c>
      <c r="AU217">
        <v>2281</v>
      </c>
      <c r="AV217" s="30">
        <v>1000000</v>
      </c>
      <c r="AW217" s="30">
        <v>100000</v>
      </c>
      <c r="AX217" s="30">
        <v>50000</v>
      </c>
      <c r="AY217" s="30">
        <v>50000</v>
      </c>
      <c r="AZ217" s="30">
        <v>200000</v>
      </c>
    </row>
    <row r="218" spans="1:52">
      <c r="A218" s="27" t="s">
        <v>234</v>
      </c>
      <c r="B218">
        <v>1766</v>
      </c>
      <c r="C218" s="28">
        <v>1000000</v>
      </c>
      <c r="D218" s="28">
        <v>100000</v>
      </c>
      <c r="E218" s="28">
        <v>50000</v>
      </c>
      <c r="F218" s="28">
        <v>50000</v>
      </c>
      <c r="G218" s="28">
        <v>200000</v>
      </c>
      <c r="I218" s="27" t="s">
        <v>234</v>
      </c>
      <c r="J218">
        <v>1766</v>
      </c>
      <c r="K218" s="29" t="s">
        <v>392</v>
      </c>
      <c r="L218" s="29" t="s">
        <v>392</v>
      </c>
      <c r="M218" s="29" t="s">
        <v>392</v>
      </c>
      <c r="N218" s="29" t="s">
        <v>392</v>
      </c>
      <c r="O218" s="29" t="s">
        <v>392</v>
      </c>
      <c r="AT218" s="27" t="s">
        <v>234</v>
      </c>
      <c r="AU218">
        <v>1766</v>
      </c>
      <c r="AV218" s="30">
        <v>1000000</v>
      </c>
      <c r="AW218" s="30">
        <v>100000</v>
      </c>
      <c r="AX218" s="30">
        <v>50000</v>
      </c>
      <c r="AY218" s="30">
        <v>50000</v>
      </c>
      <c r="AZ218" s="30">
        <v>200000</v>
      </c>
    </row>
    <row r="219" spans="1:52" ht="24">
      <c r="A219" s="27" t="s">
        <v>289</v>
      </c>
      <c r="B219">
        <v>1907</v>
      </c>
      <c r="C219" s="28">
        <v>1000000</v>
      </c>
      <c r="D219" s="28">
        <v>100000</v>
      </c>
      <c r="E219" s="28">
        <v>50000</v>
      </c>
      <c r="F219" s="28">
        <v>50000</v>
      </c>
      <c r="G219" s="28">
        <v>200000</v>
      </c>
      <c r="I219" s="27" t="s">
        <v>289</v>
      </c>
      <c r="J219">
        <v>1907</v>
      </c>
      <c r="K219" s="29" t="s">
        <v>392</v>
      </c>
      <c r="L219" s="29" t="s">
        <v>392</v>
      </c>
      <c r="M219" s="29" t="s">
        <v>392</v>
      </c>
      <c r="N219" s="29" t="s">
        <v>392</v>
      </c>
      <c r="O219" s="29" t="s">
        <v>392</v>
      </c>
      <c r="AT219" s="27" t="s">
        <v>289</v>
      </c>
      <c r="AU219">
        <v>1907</v>
      </c>
      <c r="AV219" s="30">
        <v>1000000</v>
      </c>
      <c r="AW219" s="30">
        <v>100000</v>
      </c>
      <c r="AX219" s="30">
        <v>50000</v>
      </c>
      <c r="AY219" s="30">
        <v>50000</v>
      </c>
      <c r="AZ219" s="30">
        <v>200000</v>
      </c>
    </row>
    <row r="220" spans="1:52">
      <c r="A220" s="27" t="s">
        <v>282</v>
      </c>
      <c r="B220">
        <v>1214</v>
      </c>
      <c r="C220" s="28">
        <v>1000000</v>
      </c>
      <c r="D220" s="28">
        <v>100000</v>
      </c>
      <c r="E220" s="28">
        <v>50000</v>
      </c>
      <c r="F220" s="28">
        <v>50000</v>
      </c>
      <c r="G220" s="28">
        <v>200000</v>
      </c>
      <c r="I220" s="27" t="s">
        <v>282</v>
      </c>
      <c r="J220">
        <v>1214</v>
      </c>
      <c r="K220" s="29" t="s">
        <v>392</v>
      </c>
      <c r="L220" s="29" t="s">
        <v>392</v>
      </c>
      <c r="M220" s="29" t="s">
        <v>392</v>
      </c>
      <c r="N220" s="29" t="s">
        <v>392</v>
      </c>
      <c r="O220" s="29" t="s">
        <v>392</v>
      </c>
      <c r="AT220" s="27" t="s">
        <v>282</v>
      </c>
      <c r="AU220">
        <v>1214</v>
      </c>
      <c r="AV220" s="30">
        <v>1000000</v>
      </c>
      <c r="AW220" s="30">
        <v>100000</v>
      </c>
      <c r="AX220" s="30">
        <v>50000</v>
      </c>
      <c r="AY220" s="30">
        <v>50000</v>
      </c>
      <c r="AZ220" s="30">
        <v>200000</v>
      </c>
    </row>
    <row r="221" spans="1:52">
      <c r="A221" s="27" t="s">
        <v>55</v>
      </c>
      <c r="B221">
        <v>1263</v>
      </c>
      <c r="C221" s="28">
        <v>1000000</v>
      </c>
      <c r="D221" s="28">
        <v>100000</v>
      </c>
      <c r="E221" s="28">
        <v>50000</v>
      </c>
      <c r="F221" s="28">
        <v>50000</v>
      </c>
      <c r="G221" s="28">
        <v>200000</v>
      </c>
      <c r="I221" s="27" t="s">
        <v>55</v>
      </c>
      <c r="J221">
        <v>1263</v>
      </c>
      <c r="K221" s="29" t="s">
        <v>392</v>
      </c>
      <c r="L221" s="29" t="s">
        <v>392</v>
      </c>
      <c r="M221" s="29" t="s">
        <v>392</v>
      </c>
      <c r="N221" s="29" t="s">
        <v>392</v>
      </c>
      <c r="O221" s="29" t="s">
        <v>392</v>
      </c>
      <c r="AT221" s="27" t="s">
        <v>55</v>
      </c>
      <c r="AU221">
        <v>1263</v>
      </c>
      <c r="AV221" s="30">
        <v>1000000</v>
      </c>
      <c r="AW221" s="30">
        <v>100000</v>
      </c>
      <c r="AX221" s="30">
        <v>50000</v>
      </c>
      <c r="AY221" s="30">
        <v>50000</v>
      </c>
      <c r="AZ221" s="30">
        <v>200000</v>
      </c>
    </row>
    <row r="222" spans="1:52" ht="24">
      <c r="A222" s="27" t="s">
        <v>285</v>
      </c>
      <c r="B222">
        <v>1465</v>
      </c>
      <c r="C222" s="28">
        <v>1000000</v>
      </c>
      <c r="D222" s="28">
        <v>100000</v>
      </c>
      <c r="E222" s="28">
        <v>50000</v>
      </c>
      <c r="F222" s="28">
        <v>50000</v>
      </c>
      <c r="G222" s="28">
        <v>200000</v>
      </c>
      <c r="I222" s="27" t="s">
        <v>285</v>
      </c>
      <c r="J222">
        <v>1465</v>
      </c>
      <c r="K222" s="29" t="s">
        <v>392</v>
      </c>
      <c r="L222" s="29" t="s">
        <v>392</v>
      </c>
      <c r="M222" s="29" t="s">
        <v>392</v>
      </c>
      <c r="N222" s="29" t="s">
        <v>392</v>
      </c>
      <c r="O222" s="29" t="s">
        <v>392</v>
      </c>
      <c r="AT222" s="27" t="s">
        <v>285</v>
      </c>
      <c r="AU222">
        <v>1465</v>
      </c>
      <c r="AV222" s="30">
        <v>1000000</v>
      </c>
      <c r="AW222" s="30">
        <v>100000</v>
      </c>
      <c r="AX222" s="30">
        <v>50000</v>
      </c>
      <c r="AY222" s="30">
        <v>50000</v>
      </c>
      <c r="AZ222" s="30">
        <v>200000</v>
      </c>
    </row>
    <row r="223" spans="1:52">
      <c r="A223" s="27" t="s">
        <v>236</v>
      </c>
      <c r="B223">
        <v>1785</v>
      </c>
      <c r="C223" s="28">
        <v>1000000</v>
      </c>
      <c r="D223" s="28">
        <v>100000</v>
      </c>
      <c r="E223" s="28">
        <v>50000</v>
      </c>
      <c r="F223" s="28">
        <v>50000</v>
      </c>
      <c r="G223" s="28">
        <v>200000</v>
      </c>
      <c r="I223" s="27" t="s">
        <v>236</v>
      </c>
      <c r="J223">
        <v>1785</v>
      </c>
      <c r="K223" s="29" t="s">
        <v>392</v>
      </c>
      <c r="L223" s="29" t="s">
        <v>392</v>
      </c>
      <c r="M223" s="29" t="s">
        <v>392</v>
      </c>
      <c r="N223" s="29" t="s">
        <v>392</v>
      </c>
      <c r="O223" s="29" t="s">
        <v>392</v>
      </c>
      <c r="AT223" s="27" t="s">
        <v>236</v>
      </c>
      <c r="AU223">
        <v>1785</v>
      </c>
      <c r="AV223" s="30">
        <v>1000000</v>
      </c>
      <c r="AW223" s="30">
        <v>100000</v>
      </c>
      <c r="AX223" s="30">
        <v>50000</v>
      </c>
      <c r="AY223" s="30">
        <v>50000</v>
      </c>
      <c r="AZ223" s="30">
        <v>200000</v>
      </c>
    </row>
    <row r="224" spans="1:52">
      <c r="A224" s="27" t="s">
        <v>147</v>
      </c>
      <c r="B224">
        <v>2082</v>
      </c>
      <c r="C224" s="28">
        <v>1000000</v>
      </c>
      <c r="D224" s="28">
        <v>100000</v>
      </c>
      <c r="E224" s="28">
        <v>50000</v>
      </c>
      <c r="F224" s="28">
        <v>50000</v>
      </c>
      <c r="G224" s="28">
        <v>200000</v>
      </c>
      <c r="I224" s="27" t="s">
        <v>147</v>
      </c>
      <c r="J224">
        <v>2082</v>
      </c>
      <c r="K224" s="29" t="s">
        <v>392</v>
      </c>
      <c r="L224" s="29" t="s">
        <v>392</v>
      </c>
      <c r="M224" s="29" t="s">
        <v>392</v>
      </c>
      <c r="N224" s="29" t="s">
        <v>392</v>
      </c>
      <c r="O224" s="29" t="s">
        <v>392</v>
      </c>
      <c r="AT224" s="27" t="s">
        <v>147</v>
      </c>
      <c r="AU224">
        <v>2082</v>
      </c>
      <c r="AV224" s="30">
        <v>1000000</v>
      </c>
      <c r="AW224" s="30">
        <v>100000</v>
      </c>
      <c r="AX224" s="30">
        <v>50000</v>
      </c>
      <c r="AY224" s="30">
        <v>50000</v>
      </c>
      <c r="AZ224" s="30">
        <v>200000</v>
      </c>
    </row>
    <row r="225" spans="1:52">
      <c r="A225" s="27" t="s">
        <v>197</v>
      </c>
      <c r="B225">
        <v>684</v>
      </c>
      <c r="C225" s="28">
        <v>1000000</v>
      </c>
      <c r="D225" s="28">
        <v>100000</v>
      </c>
      <c r="E225" s="28">
        <v>50000</v>
      </c>
      <c r="F225" s="28">
        <v>50000</v>
      </c>
      <c r="G225" s="28">
        <v>200000</v>
      </c>
      <c r="I225" s="27" t="s">
        <v>197</v>
      </c>
      <c r="J225">
        <v>684</v>
      </c>
      <c r="K225" s="29" t="s">
        <v>392</v>
      </c>
      <c r="L225" s="29" t="s">
        <v>392</v>
      </c>
      <c r="M225" s="29" t="s">
        <v>392</v>
      </c>
      <c r="N225" s="29" t="s">
        <v>392</v>
      </c>
      <c r="O225" s="29" t="s">
        <v>392</v>
      </c>
      <c r="AT225" s="27" t="s">
        <v>197</v>
      </c>
      <c r="AU225">
        <v>684</v>
      </c>
      <c r="AV225" s="30">
        <v>1000000</v>
      </c>
      <c r="AW225" s="30">
        <v>100000</v>
      </c>
      <c r="AX225" s="30">
        <v>50000</v>
      </c>
      <c r="AY225" s="30">
        <v>50000</v>
      </c>
      <c r="AZ225" s="30">
        <v>200000</v>
      </c>
    </row>
    <row r="226" spans="1:52" ht="24">
      <c r="A226" s="27" t="s">
        <v>239</v>
      </c>
      <c r="B226">
        <v>2182</v>
      </c>
      <c r="C226" s="28">
        <v>1000000</v>
      </c>
      <c r="D226" s="28">
        <v>100000</v>
      </c>
      <c r="E226" s="28">
        <v>50000</v>
      </c>
      <c r="F226" s="28">
        <v>50000</v>
      </c>
      <c r="G226" s="28">
        <v>200000</v>
      </c>
      <c r="I226" s="27" t="s">
        <v>239</v>
      </c>
      <c r="J226">
        <v>2182</v>
      </c>
      <c r="K226" s="29" t="s">
        <v>392</v>
      </c>
      <c r="L226" s="29" t="s">
        <v>392</v>
      </c>
      <c r="M226" s="29" t="s">
        <v>392</v>
      </c>
      <c r="N226" s="29" t="s">
        <v>392</v>
      </c>
      <c r="O226" s="29" t="s">
        <v>392</v>
      </c>
      <c r="AT226" s="27" t="s">
        <v>239</v>
      </c>
      <c r="AU226">
        <v>2182</v>
      </c>
      <c r="AV226" s="30">
        <v>1000000</v>
      </c>
      <c r="AW226" s="30">
        <v>100000</v>
      </c>
      <c r="AX226" s="30">
        <v>50000</v>
      </c>
      <c r="AY226" s="30">
        <v>50000</v>
      </c>
      <c r="AZ226" s="30">
        <v>200000</v>
      </c>
    </row>
    <row r="227" spans="1:52" ht="24">
      <c r="A227" s="27" t="s">
        <v>280</v>
      </c>
      <c r="B227">
        <v>582</v>
      </c>
      <c r="C227" s="28">
        <v>1000000</v>
      </c>
      <c r="D227" s="28">
        <v>100000</v>
      </c>
      <c r="E227" s="28">
        <v>50000</v>
      </c>
      <c r="F227" s="28">
        <v>50000</v>
      </c>
      <c r="G227" s="28">
        <v>200000</v>
      </c>
      <c r="I227" s="27" t="s">
        <v>280</v>
      </c>
      <c r="J227">
        <v>582</v>
      </c>
      <c r="K227" s="29" t="s">
        <v>392</v>
      </c>
      <c r="L227" s="29" t="s">
        <v>392</v>
      </c>
      <c r="M227" s="29" t="s">
        <v>392</v>
      </c>
      <c r="N227" s="29" t="s">
        <v>392</v>
      </c>
      <c r="O227" s="29" t="s">
        <v>392</v>
      </c>
      <c r="AT227" s="27" t="s">
        <v>280</v>
      </c>
      <c r="AU227">
        <v>582</v>
      </c>
      <c r="AV227" s="30">
        <v>1000000</v>
      </c>
      <c r="AW227" s="30">
        <v>100000</v>
      </c>
      <c r="AX227" s="30">
        <v>50000</v>
      </c>
      <c r="AY227" s="30">
        <v>50000</v>
      </c>
      <c r="AZ227" s="30">
        <v>200000</v>
      </c>
    </row>
    <row r="228" spans="1:52">
      <c r="A228" s="27" t="s">
        <v>69</v>
      </c>
      <c r="B228">
        <v>181</v>
      </c>
      <c r="C228" s="28">
        <v>1000000</v>
      </c>
      <c r="D228" s="28">
        <v>100000</v>
      </c>
      <c r="E228" s="28">
        <v>50000</v>
      </c>
      <c r="F228" s="28">
        <v>50000</v>
      </c>
      <c r="G228" s="28">
        <v>200000</v>
      </c>
      <c r="I228" s="27" t="s">
        <v>69</v>
      </c>
      <c r="J228">
        <v>181</v>
      </c>
      <c r="K228" s="29" t="s">
        <v>392</v>
      </c>
      <c r="L228" s="29" t="s">
        <v>392</v>
      </c>
      <c r="M228" s="29" t="s">
        <v>392</v>
      </c>
      <c r="N228" s="29" t="s">
        <v>392</v>
      </c>
      <c r="O228" s="29" t="s">
        <v>392</v>
      </c>
      <c r="AT228" s="27" t="s">
        <v>69</v>
      </c>
      <c r="AU228">
        <v>181</v>
      </c>
      <c r="AV228" s="30">
        <v>1000000</v>
      </c>
      <c r="AW228" s="30">
        <v>100000</v>
      </c>
      <c r="AX228" s="30">
        <v>50000</v>
      </c>
      <c r="AY228" s="30">
        <v>50000</v>
      </c>
      <c r="AZ228" s="30">
        <v>200000</v>
      </c>
    </row>
    <row r="229" spans="1:52" ht="24">
      <c r="A229" s="27" t="s">
        <v>120</v>
      </c>
      <c r="B229">
        <v>1083</v>
      </c>
      <c r="C229" s="28">
        <v>1000000</v>
      </c>
      <c r="D229" s="28">
        <v>100000</v>
      </c>
      <c r="E229" s="28">
        <v>50000</v>
      </c>
      <c r="F229" s="28">
        <v>50000</v>
      </c>
      <c r="G229" s="28">
        <v>200000</v>
      </c>
      <c r="I229" s="27" t="s">
        <v>120</v>
      </c>
      <c r="J229">
        <v>1083</v>
      </c>
      <c r="K229" s="29" t="s">
        <v>392</v>
      </c>
      <c r="L229" s="29" t="s">
        <v>392</v>
      </c>
      <c r="M229" s="29" t="s">
        <v>392</v>
      </c>
      <c r="N229" s="29" t="s">
        <v>392</v>
      </c>
      <c r="O229" s="29" t="s">
        <v>392</v>
      </c>
      <c r="AT229" s="27" t="s">
        <v>120</v>
      </c>
      <c r="AU229">
        <v>1083</v>
      </c>
      <c r="AV229" s="30">
        <v>1000000</v>
      </c>
      <c r="AW229" s="30">
        <v>100000</v>
      </c>
      <c r="AX229" s="30">
        <v>50000</v>
      </c>
      <c r="AY229" s="30">
        <v>50000</v>
      </c>
      <c r="AZ229" s="30">
        <v>200000</v>
      </c>
    </row>
    <row r="230" spans="1:52">
      <c r="A230" s="27" t="s">
        <v>256</v>
      </c>
      <c r="B230">
        <v>1435</v>
      </c>
      <c r="C230" s="28">
        <v>1000000</v>
      </c>
      <c r="D230" s="28">
        <v>100000</v>
      </c>
      <c r="E230" s="28">
        <v>50000</v>
      </c>
      <c r="F230" s="28">
        <v>50000</v>
      </c>
      <c r="G230" s="28">
        <v>200000</v>
      </c>
      <c r="I230" s="27" t="s">
        <v>256</v>
      </c>
      <c r="J230">
        <v>1435</v>
      </c>
      <c r="K230" s="29" t="s">
        <v>392</v>
      </c>
      <c r="L230" s="29" t="s">
        <v>392</v>
      </c>
      <c r="M230" s="29" t="s">
        <v>392</v>
      </c>
      <c r="N230" s="29" t="s">
        <v>392</v>
      </c>
      <c r="O230" s="29" t="s">
        <v>392</v>
      </c>
      <c r="AT230" s="27" t="s">
        <v>256</v>
      </c>
      <c r="AU230">
        <v>1435</v>
      </c>
      <c r="AV230" s="30">
        <v>1000000</v>
      </c>
      <c r="AW230" s="30">
        <v>100000</v>
      </c>
      <c r="AX230" s="30">
        <v>50000</v>
      </c>
      <c r="AY230" s="30">
        <v>50000</v>
      </c>
      <c r="AZ230" s="30">
        <v>200000</v>
      </c>
    </row>
    <row r="231" spans="1:52">
      <c r="A231" s="27" t="s">
        <v>214</v>
      </c>
      <c r="B231">
        <v>1472</v>
      </c>
      <c r="C231" s="28">
        <v>1000000</v>
      </c>
      <c r="D231" s="28">
        <v>100000</v>
      </c>
      <c r="E231" s="28">
        <v>50000</v>
      </c>
      <c r="F231" s="28">
        <v>50000</v>
      </c>
      <c r="G231" s="28">
        <v>200000</v>
      </c>
      <c r="I231" s="27" t="s">
        <v>214</v>
      </c>
      <c r="J231">
        <v>1472</v>
      </c>
      <c r="K231" s="29" t="s">
        <v>392</v>
      </c>
      <c r="L231" s="29" t="s">
        <v>392</v>
      </c>
      <c r="M231" s="29" t="s">
        <v>392</v>
      </c>
      <c r="N231" s="29" t="s">
        <v>392</v>
      </c>
      <c r="O231" s="29" t="s">
        <v>392</v>
      </c>
      <c r="AT231" s="27" t="s">
        <v>214</v>
      </c>
      <c r="AU231">
        <v>1472</v>
      </c>
      <c r="AV231" s="30">
        <v>1000000</v>
      </c>
      <c r="AW231" s="30">
        <v>100000</v>
      </c>
      <c r="AX231" s="30">
        <v>50000</v>
      </c>
      <c r="AY231" s="30">
        <v>50000</v>
      </c>
      <c r="AZ231" s="30">
        <v>200000</v>
      </c>
    </row>
    <row r="232" spans="1:52">
      <c r="A232" s="27" t="s">
        <v>218</v>
      </c>
      <c r="B232">
        <v>1498</v>
      </c>
      <c r="C232" s="28">
        <v>1000000</v>
      </c>
      <c r="D232" s="28">
        <v>100000</v>
      </c>
      <c r="E232" s="28">
        <v>50000</v>
      </c>
      <c r="F232" s="28">
        <v>50000</v>
      </c>
      <c r="G232" s="28">
        <v>200000</v>
      </c>
      <c r="I232" s="27" t="s">
        <v>218</v>
      </c>
      <c r="J232">
        <v>1498</v>
      </c>
      <c r="K232" s="29" t="s">
        <v>392</v>
      </c>
      <c r="L232" s="29" t="s">
        <v>392</v>
      </c>
      <c r="M232" s="29" t="s">
        <v>392</v>
      </c>
      <c r="N232" s="29" t="s">
        <v>392</v>
      </c>
      <c r="O232" s="29" t="s">
        <v>392</v>
      </c>
      <c r="AT232" s="27" t="s">
        <v>218</v>
      </c>
      <c r="AU232">
        <v>1498</v>
      </c>
      <c r="AV232" s="30">
        <v>1000000</v>
      </c>
      <c r="AW232" s="30">
        <v>100000</v>
      </c>
      <c r="AX232" s="30">
        <v>50000</v>
      </c>
      <c r="AY232" s="30">
        <v>50000</v>
      </c>
      <c r="AZ232" s="30">
        <v>200000</v>
      </c>
    </row>
    <row r="233" spans="1:52">
      <c r="A233" s="27" t="s">
        <v>277</v>
      </c>
      <c r="B233">
        <v>360</v>
      </c>
      <c r="C233" s="28">
        <v>1000000</v>
      </c>
      <c r="D233" s="28">
        <v>100000</v>
      </c>
      <c r="E233" s="28">
        <v>50000</v>
      </c>
      <c r="F233" s="28">
        <v>50000</v>
      </c>
      <c r="G233" s="28">
        <v>200000</v>
      </c>
      <c r="I233" s="27" t="s">
        <v>277</v>
      </c>
      <c r="J233">
        <v>360</v>
      </c>
      <c r="K233" s="29" t="s">
        <v>392</v>
      </c>
      <c r="L233" s="29" t="s">
        <v>392</v>
      </c>
      <c r="M233" s="29" t="s">
        <v>392</v>
      </c>
      <c r="N233" s="29" t="s">
        <v>392</v>
      </c>
      <c r="O233" s="29" t="s">
        <v>392</v>
      </c>
      <c r="AT233" s="27" t="s">
        <v>277</v>
      </c>
      <c r="AU233">
        <v>360</v>
      </c>
      <c r="AV233" s="30">
        <v>1000000</v>
      </c>
      <c r="AW233" s="30">
        <v>100000</v>
      </c>
      <c r="AX233" s="30">
        <v>50000</v>
      </c>
      <c r="AY233" s="30">
        <v>50000</v>
      </c>
      <c r="AZ233" s="30">
        <v>200000</v>
      </c>
    </row>
    <row r="234" spans="1:52">
      <c r="A234" s="27" t="s">
        <v>148</v>
      </c>
      <c r="B234">
        <v>2262</v>
      </c>
      <c r="C234" s="28">
        <v>1000000</v>
      </c>
      <c r="D234" s="28">
        <v>100000</v>
      </c>
      <c r="E234" s="28">
        <v>50000</v>
      </c>
      <c r="F234" s="28">
        <v>50000</v>
      </c>
      <c r="G234" s="28">
        <v>200000</v>
      </c>
      <c r="I234" s="27" t="s">
        <v>148</v>
      </c>
      <c r="J234">
        <v>2262</v>
      </c>
      <c r="K234" s="29" t="s">
        <v>392</v>
      </c>
      <c r="L234" s="29" t="s">
        <v>392</v>
      </c>
      <c r="M234" s="29" t="s">
        <v>392</v>
      </c>
      <c r="N234" s="29" t="s">
        <v>392</v>
      </c>
      <c r="O234" s="29" t="s">
        <v>392</v>
      </c>
      <c r="AT234" s="27" t="s">
        <v>148</v>
      </c>
      <c r="AU234">
        <v>2262</v>
      </c>
      <c r="AV234" s="30">
        <v>1000000</v>
      </c>
      <c r="AW234" s="30">
        <v>100000</v>
      </c>
      <c r="AX234" s="30">
        <v>50000</v>
      </c>
      <c r="AY234" s="30">
        <v>50000</v>
      </c>
      <c r="AZ234" s="30">
        <v>200000</v>
      </c>
    </row>
    <row r="235" spans="1:52">
      <c r="A235" s="27" t="s">
        <v>158</v>
      </c>
      <c r="B235">
        <v>763</v>
      </c>
      <c r="C235" s="28">
        <v>1000000</v>
      </c>
      <c r="D235" s="28">
        <v>100000</v>
      </c>
      <c r="E235" s="28">
        <v>50000</v>
      </c>
      <c r="F235" s="28">
        <v>50000</v>
      </c>
      <c r="G235" s="28">
        <v>200000</v>
      </c>
      <c r="I235" s="27" t="s">
        <v>158</v>
      </c>
      <c r="J235">
        <v>763</v>
      </c>
      <c r="K235" s="29" t="s">
        <v>392</v>
      </c>
      <c r="L235" s="29" t="s">
        <v>392</v>
      </c>
      <c r="M235" s="29" t="s">
        <v>392</v>
      </c>
      <c r="N235" s="29" t="s">
        <v>392</v>
      </c>
      <c r="O235" s="29" t="s">
        <v>392</v>
      </c>
      <c r="AT235" s="27" t="s">
        <v>158</v>
      </c>
      <c r="AU235">
        <v>763</v>
      </c>
      <c r="AV235" s="30">
        <v>1000000</v>
      </c>
      <c r="AW235" s="30">
        <v>100000</v>
      </c>
      <c r="AX235" s="30">
        <v>50000</v>
      </c>
      <c r="AY235" s="30">
        <v>50000</v>
      </c>
      <c r="AZ235" s="30">
        <v>200000</v>
      </c>
    </row>
    <row r="236" spans="1:52">
      <c r="A236" s="27" t="s">
        <v>207</v>
      </c>
      <c r="B236">
        <v>1419</v>
      </c>
      <c r="C236" s="28">
        <v>1000000</v>
      </c>
      <c r="D236" s="28">
        <v>100000</v>
      </c>
      <c r="E236" s="28">
        <v>50000</v>
      </c>
      <c r="F236" s="28">
        <v>50000</v>
      </c>
      <c r="G236" s="28">
        <v>200000</v>
      </c>
      <c r="I236" s="27" t="s">
        <v>207</v>
      </c>
      <c r="J236">
        <v>1419</v>
      </c>
      <c r="K236" s="29" t="s">
        <v>392</v>
      </c>
      <c r="L236" s="29" t="s">
        <v>392</v>
      </c>
      <c r="M236" s="29" t="s">
        <v>392</v>
      </c>
      <c r="N236" s="29" t="s">
        <v>392</v>
      </c>
      <c r="O236" s="29" t="s">
        <v>392</v>
      </c>
      <c r="AT236" s="27" t="s">
        <v>207</v>
      </c>
      <c r="AU236">
        <v>1419</v>
      </c>
      <c r="AV236" s="30">
        <v>1000000</v>
      </c>
      <c r="AW236" s="30">
        <v>100000</v>
      </c>
      <c r="AX236" s="30">
        <v>50000</v>
      </c>
      <c r="AY236" s="30">
        <v>50000</v>
      </c>
      <c r="AZ236" s="30">
        <v>200000</v>
      </c>
    </row>
    <row r="237" spans="1:52">
      <c r="A237" s="27" t="s">
        <v>206</v>
      </c>
      <c r="B237">
        <v>1270</v>
      </c>
      <c r="C237" s="28">
        <v>1000000</v>
      </c>
      <c r="D237" s="28">
        <v>100000</v>
      </c>
      <c r="E237" s="28">
        <v>50000</v>
      </c>
      <c r="F237" s="28">
        <v>50000</v>
      </c>
      <c r="G237" s="28">
        <v>200000</v>
      </c>
      <c r="I237" s="27" t="s">
        <v>206</v>
      </c>
      <c r="J237">
        <v>1270</v>
      </c>
      <c r="K237" s="29" t="s">
        <v>392</v>
      </c>
      <c r="L237" s="29" t="s">
        <v>392</v>
      </c>
      <c r="M237" s="29" t="s">
        <v>392</v>
      </c>
      <c r="N237" s="29" t="s">
        <v>392</v>
      </c>
      <c r="O237" s="29" t="s">
        <v>392</v>
      </c>
      <c r="AT237" s="27" t="s">
        <v>206</v>
      </c>
      <c r="AU237">
        <v>1270</v>
      </c>
      <c r="AV237" s="30">
        <v>1000000</v>
      </c>
      <c r="AW237" s="30">
        <v>100000</v>
      </c>
      <c r="AX237" s="30">
        <v>50000</v>
      </c>
      <c r="AY237" s="30">
        <v>50000</v>
      </c>
      <c r="AZ237" s="30">
        <v>200000</v>
      </c>
    </row>
    <row r="238" spans="1:52">
      <c r="A238" s="27" t="s">
        <v>324</v>
      </c>
      <c r="B238">
        <v>1737</v>
      </c>
      <c r="C238" s="28">
        <v>1000000</v>
      </c>
      <c r="D238" s="28">
        <v>100000</v>
      </c>
      <c r="E238" s="28">
        <v>50000</v>
      </c>
      <c r="F238" s="28">
        <v>50000</v>
      </c>
      <c r="G238" s="28">
        <v>200000</v>
      </c>
      <c r="I238" s="27" t="s">
        <v>324</v>
      </c>
      <c r="J238">
        <v>1737</v>
      </c>
      <c r="K238" s="29" t="s">
        <v>392</v>
      </c>
      <c r="L238" s="29" t="s">
        <v>392</v>
      </c>
      <c r="M238" s="29" t="s">
        <v>392</v>
      </c>
      <c r="N238" s="29" t="s">
        <v>392</v>
      </c>
      <c r="O238" s="29" t="s">
        <v>392</v>
      </c>
      <c r="AT238" s="27" t="s">
        <v>324</v>
      </c>
      <c r="AU238">
        <v>1737</v>
      </c>
      <c r="AV238" s="30">
        <v>1000000</v>
      </c>
      <c r="AW238" s="30">
        <v>100000</v>
      </c>
      <c r="AX238" s="30">
        <v>50000</v>
      </c>
      <c r="AY238" s="30">
        <v>50000</v>
      </c>
      <c r="AZ238" s="30">
        <v>200000</v>
      </c>
    </row>
    <row r="239" spans="1:52">
      <c r="A239" s="27" t="s">
        <v>118</v>
      </c>
      <c r="B239">
        <v>834</v>
      </c>
      <c r="C239" s="28">
        <v>1000000</v>
      </c>
      <c r="D239" s="28">
        <v>100000</v>
      </c>
      <c r="E239" s="28">
        <v>50000</v>
      </c>
      <c r="F239" s="28">
        <v>50000</v>
      </c>
      <c r="G239" s="28">
        <v>200000</v>
      </c>
      <c r="I239" s="27" t="s">
        <v>118</v>
      </c>
      <c r="J239">
        <v>834</v>
      </c>
      <c r="K239" s="29" t="s">
        <v>392</v>
      </c>
      <c r="L239" s="29" t="s">
        <v>392</v>
      </c>
      <c r="M239" s="29" t="s">
        <v>392</v>
      </c>
      <c r="N239" s="29" t="s">
        <v>392</v>
      </c>
      <c r="O239" s="29" t="s">
        <v>392</v>
      </c>
      <c r="AT239" s="27" t="s">
        <v>118</v>
      </c>
      <c r="AU239">
        <v>834</v>
      </c>
      <c r="AV239" s="30">
        <v>1000000</v>
      </c>
      <c r="AW239" s="30">
        <v>100000</v>
      </c>
      <c r="AX239" s="30">
        <v>50000</v>
      </c>
      <c r="AY239" s="30">
        <v>50000</v>
      </c>
      <c r="AZ239" s="30">
        <v>200000</v>
      </c>
    </row>
    <row r="240" spans="1:52">
      <c r="A240" s="27" t="s">
        <v>294</v>
      </c>
      <c r="B240">
        <v>1452</v>
      </c>
      <c r="C240" s="28">
        <v>1000000</v>
      </c>
      <c r="D240" s="28">
        <v>100000</v>
      </c>
      <c r="E240" s="28">
        <v>50000</v>
      </c>
      <c r="F240" s="28">
        <v>50000</v>
      </c>
      <c r="G240" s="28">
        <v>200000</v>
      </c>
      <c r="I240" s="27" t="s">
        <v>294</v>
      </c>
      <c r="J240">
        <v>1452</v>
      </c>
      <c r="K240" s="29" t="s">
        <v>392</v>
      </c>
      <c r="L240" s="29" t="s">
        <v>392</v>
      </c>
      <c r="M240" s="29" t="s">
        <v>392</v>
      </c>
      <c r="N240" s="29" t="s">
        <v>392</v>
      </c>
      <c r="O240" s="29" t="s">
        <v>392</v>
      </c>
      <c r="AT240" s="27" t="s">
        <v>294</v>
      </c>
      <c r="AU240">
        <v>1452</v>
      </c>
      <c r="AV240" s="30">
        <v>1000000</v>
      </c>
      <c r="AW240" s="30">
        <v>100000</v>
      </c>
      <c r="AX240" s="30">
        <v>50000</v>
      </c>
      <c r="AY240" s="30">
        <v>50000</v>
      </c>
      <c r="AZ240" s="30">
        <v>200000</v>
      </c>
    </row>
    <row r="241" spans="1:52">
      <c r="A241" s="27" t="s">
        <v>231</v>
      </c>
      <c r="B241">
        <v>687</v>
      </c>
      <c r="C241" s="28">
        <v>1000000</v>
      </c>
      <c r="D241" s="28">
        <v>100000</v>
      </c>
      <c r="E241" s="28">
        <v>50000</v>
      </c>
      <c r="F241" s="28">
        <v>50000</v>
      </c>
      <c r="G241" s="28">
        <v>200000</v>
      </c>
      <c r="I241" s="27" t="s">
        <v>231</v>
      </c>
      <c r="J241">
        <v>687</v>
      </c>
      <c r="K241" s="29" t="s">
        <v>392</v>
      </c>
      <c r="L241" s="29" t="s">
        <v>392</v>
      </c>
      <c r="M241" s="29" t="s">
        <v>392</v>
      </c>
      <c r="N241" s="29" t="s">
        <v>392</v>
      </c>
      <c r="O241" s="29" t="s">
        <v>392</v>
      </c>
      <c r="AT241" s="27" t="s">
        <v>231</v>
      </c>
      <c r="AU241">
        <v>687</v>
      </c>
      <c r="AV241" s="30">
        <v>1000000</v>
      </c>
      <c r="AW241" s="30">
        <v>100000</v>
      </c>
      <c r="AX241" s="30">
        <v>50000</v>
      </c>
      <c r="AY241" s="30">
        <v>50000</v>
      </c>
      <c r="AZ241" s="30">
        <v>200000</v>
      </c>
    </row>
    <row r="242" spans="1:52">
      <c r="A242" s="27" t="s">
        <v>57</v>
      </c>
      <c r="B242">
        <v>1287</v>
      </c>
      <c r="C242" s="28">
        <v>1000000</v>
      </c>
      <c r="D242" s="28">
        <v>100000</v>
      </c>
      <c r="E242" s="28">
        <v>50000</v>
      </c>
      <c r="F242" s="28">
        <v>50000</v>
      </c>
      <c r="G242" s="28">
        <v>200000</v>
      </c>
      <c r="I242" s="27" t="s">
        <v>57</v>
      </c>
      <c r="J242">
        <v>1287</v>
      </c>
      <c r="K242" s="29" t="s">
        <v>392</v>
      </c>
      <c r="L242" s="29" t="s">
        <v>392</v>
      </c>
      <c r="M242" s="29" t="s">
        <v>392</v>
      </c>
      <c r="N242" s="29" t="s">
        <v>392</v>
      </c>
      <c r="O242" s="29" t="s">
        <v>392</v>
      </c>
      <c r="AT242" s="27" t="s">
        <v>57</v>
      </c>
      <c r="AU242">
        <v>1287</v>
      </c>
      <c r="AV242" s="30">
        <v>1000000</v>
      </c>
      <c r="AW242" s="30">
        <v>100000</v>
      </c>
      <c r="AX242" s="30">
        <v>50000</v>
      </c>
      <c r="AY242" s="30">
        <v>50000</v>
      </c>
      <c r="AZ242" s="30">
        <v>200000</v>
      </c>
    </row>
    <row r="243" spans="1:52" ht="24">
      <c r="A243" s="27" t="s">
        <v>274</v>
      </c>
      <c r="B243">
        <v>1488</v>
      </c>
      <c r="C243" s="28">
        <v>1000000</v>
      </c>
      <c r="D243" s="28">
        <v>100000</v>
      </c>
      <c r="E243" s="28">
        <v>50000</v>
      </c>
      <c r="F243" s="28">
        <v>50000</v>
      </c>
      <c r="G243" s="28">
        <v>200000</v>
      </c>
      <c r="I243" s="27" t="s">
        <v>274</v>
      </c>
      <c r="J243">
        <v>1488</v>
      </c>
      <c r="K243" s="29" t="s">
        <v>392</v>
      </c>
      <c r="L243" s="29" t="s">
        <v>392</v>
      </c>
      <c r="M243" s="29" t="s">
        <v>392</v>
      </c>
      <c r="N243" s="29" t="s">
        <v>392</v>
      </c>
      <c r="O243" s="29" t="s">
        <v>392</v>
      </c>
      <c r="AT243" s="27" t="s">
        <v>274</v>
      </c>
      <c r="AU243">
        <v>1488</v>
      </c>
      <c r="AV243" s="30">
        <v>1000000</v>
      </c>
      <c r="AW243" s="30">
        <v>100000</v>
      </c>
      <c r="AX243" s="30">
        <v>50000</v>
      </c>
      <c r="AY243" s="30">
        <v>50000</v>
      </c>
      <c r="AZ243" s="30">
        <v>200000</v>
      </c>
    </row>
    <row r="244" spans="1:52">
      <c r="A244" s="27" t="s">
        <v>110</v>
      </c>
      <c r="B244">
        <v>488</v>
      </c>
      <c r="C244" s="28">
        <v>1000000</v>
      </c>
      <c r="D244" s="28">
        <v>100000</v>
      </c>
      <c r="E244" s="28">
        <v>50000</v>
      </c>
      <c r="F244" s="28">
        <v>50000</v>
      </c>
      <c r="G244" s="28">
        <v>200000</v>
      </c>
      <c r="I244" s="27" t="s">
        <v>110</v>
      </c>
      <c r="J244">
        <v>488</v>
      </c>
      <c r="K244" s="29" t="s">
        <v>392</v>
      </c>
      <c r="L244" s="29" t="s">
        <v>392</v>
      </c>
      <c r="M244" s="29" t="s">
        <v>392</v>
      </c>
      <c r="N244" s="29" t="s">
        <v>392</v>
      </c>
      <c r="O244" s="29" t="s">
        <v>392</v>
      </c>
      <c r="AT244" s="27" t="s">
        <v>110</v>
      </c>
      <c r="AU244">
        <v>488</v>
      </c>
      <c r="AV244" s="30">
        <v>1000000</v>
      </c>
      <c r="AW244" s="30">
        <v>100000</v>
      </c>
      <c r="AX244" s="30">
        <v>50000</v>
      </c>
      <c r="AY244" s="30">
        <v>50000</v>
      </c>
      <c r="AZ244" s="30">
        <v>200000</v>
      </c>
    </row>
    <row r="245" spans="1:52">
      <c r="A245" s="27" t="s">
        <v>37</v>
      </c>
      <c r="B245">
        <v>138</v>
      </c>
      <c r="C245" s="28">
        <v>1000000</v>
      </c>
      <c r="D245" s="28">
        <v>100000</v>
      </c>
      <c r="E245" s="28">
        <v>50000</v>
      </c>
      <c r="F245" s="28">
        <v>50000</v>
      </c>
      <c r="G245" s="28">
        <v>200000</v>
      </c>
      <c r="I245" s="27" t="s">
        <v>37</v>
      </c>
      <c r="J245">
        <v>138</v>
      </c>
      <c r="K245" s="29" t="s">
        <v>392</v>
      </c>
      <c r="L245" s="29" t="s">
        <v>392</v>
      </c>
      <c r="M245" s="29" t="s">
        <v>392</v>
      </c>
      <c r="N245" s="29" t="s">
        <v>392</v>
      </c>
      <c r="O245" s="29" t="s">
        <v>392</v>
      </c>
      <c r="AT245" s="27" t="s">
        <v>37</v>
      </c>
      <c r="AU245">
        <v>138</v>
      </c>
      <c r="AV245" s="30">
        <v>1000000</v>
      </c>
      <c r="AW245" s="30">
        <v>100000</v>
      </c>
      <c r="AX245" s="30">
        <v>50000</v>
      </c>
      <c r="AY245" s="30">
        <v>50000</v>
      </c>
      <c r="AZ245" s="30">
        <v>200000</v>
      </c>
    </row>
    <row r="246" spans="1:52">
      <c r="A246" s="27" t="s">
        <v>39</v>
      </c>
      <c r="B246">
        <v>160</v>
      </c>
      <c r="C246" s="28">
        <v>1000000</v>
      </c>
      <c r="D246" s="28">
        <v>100000</v>
      </c>
      <c r="E246" s="28">
        <v>50000</v>
      </c>
      <c r="F246" s="28">
        <v>50000</v>
      </c>
      <c r="G246" s="28">
        <v>200000</v>
      </c>
      <c r="I246" s="27" t="s">
        <v>39</v>
      </c>
      <c r="J246">
        <v>160</v>
      </c>
      <c r="K246" s="29" t="s">
        <v>392</v>
      </c>
      <c r="L246" s="29" t="s">
        <v>392</v>
      </c>
      <c r="M246" s="29" t="s">
        <v>392</v>
      </c>
      <c r="N246" s="29" t="s">
        <v>392</v>
      </c>
      <c r="O246" s="29" t="s">
        <v>392</v>
      </c>
      <c r="AT246" s="27" t="s">
        <v>39</v>
      </c>
      <c r="AU246">
        <v>160</v>
      </c>
      <c r="AV246" s="30">
        <v>1000000</v>
      </c>
      <c r="AW246" s="30">
        <v>100000</v>
      </c>
      <c r="AX246" s="30">
        <v>50000</v>
      </c>
      <c r="AY246" s="30">
        <v>50000</v>
      </c>
      <c r="AZ246" s="30">
        <v>200000</v>
      </c>
    </row>
    <row r="247" spans="1:52">
      <c r="A247" s="27" t="s">
        <v>319</v>
      </c>
      <c r="B247">
        <v>1473</v>
      </c>
      <c r="C247" s="28">
        <v>1000000</v>
      </c>
      <c r="D247" s="28">
        <v>100000</v>
      </c>
      <c r="E247" s="28">
        <v>50000</v>
      </c>
      <c r="F247" s="28">
        <v>50000</v>
      </c>
      <c r="G247" s="28">
        <v>200000</v>
      </c>
      <c r="I247" s="27" t="s">
        <v>319</v>
      </c>
      <c r="J247">
        <v>1473</v>
      </c>
      <c r="K247" s="29" t="s">
        <v>392</v>
      </c>
      <c r="L247" s="29" t="s">
        <v>392</v>
      </c>
      <c r="M247" s="29" t="s">
        <v>392</v>
      </c>
      <c r="N247" s="29" t="s">
        <v>392</v>
      </c>
      <c r="O247" s="29" t="s">
        <v>392</v>
      </c>
      <c r="AT247" s="27" t="s">
        <v>319</v>
      </c>
      <c r="AU247">
        <v>1473</v>
      </c>
      <c r="AV247" s="30">
        <v>1000000</v>
      </c>
      <c r="AW247" s="30">
        <v>100000</v>
      </c>
      <c r="AX247" s="30">
        <v>50000</v>
      </c>
      <c r="AY247" s="30">
        <v>50000</v>
      </c>
      <c r="AZ247" s="30">
        <v>200000</v>
      </c>
    </row>
    <row r="248" spans="1:52">
      <c r="A248" s="27" t="s">
        <v>161</v>
      </c>
      <c r="B248">
        <v>1485</v>
      </c>
      <c r="C248" s="28">
        <v>1000000</v>
      </c>
      <c r="D248" s="28">
        <v>100000</v>
      </c>
      <c r="E248" s="28">
        <v>50000</v>
      </c>
      <c r="F248" s="28">
        <v>50000</v>
      </c>
      <c r="G248" s="28">
        <v>200000</v>
      </c>
      <c r="I248" s="27" t="s">
        <v>161</v>
      </c>
      <c r="J248">
        <v>1485</v>
      </c>
      <c r="K248" s="29" t="s">
        <v>392</v>
      </c>
      <c r="L248" s="29" t="s">
        <v>392</v>
      </c>
      <c r="M248" s="29" t="s">
        <v>392</v>
      </c>
      <c r="N248" s="29" t="s">
        <v>392</v>
      </c>
      <c r="O248" s="29" t="s">
        <v>392</v>
      </c>
      <c r="AT248" s="27" t="s">
        <v>161</v>
      </c>
      <c r="AU248">
        <v>1485</v>
      </c>
      <c r="AV248" s="30">
        <v>1000000</v>
      </c>
      <c r="AW248" s="30">
        <v>100000</v>
      </c>
      <c r="AX248" s="30">
        <v>50000</v>
      </c>
      <c r="AY248" s="30">
        <v>50000</v>
      </c>
      <c r="AZ248" s="30">
        <v>200000</v>
      </c>
    </row>
    <row r="249" spans="1:52" ht="24">
      <c r="A249" s="27" t="s">
        <v>162</v>
      </c>
      <c r="B249">
        <v>1491</v>
      </c>
      <c r="C249" s="28">
        <v>1000000</v>
      </c>
      <c r="D249" s="28">
        <v>100000</v>
      </c>
      <c r="E249" s="28">
        <v>50000</v>
      </c>
      <c r="F249" s="28">
        <v>50000</v>
      </c>
      <c r="G249" s="28">
        <v>200000</v>
      </c>
      <c r="I249" s="27" t="s">
        <v>162</v>
      </c>
      <c r="J249">
        <v>1491</v>
      </c>
      <c r="K249" s="29" t="s">
        <v>392</v>
      </c>
      <c r="L249" s="29" t="s">
        <v>392</v>
      </c>
      <c r="M249" s="29" t="s">
        <v>392</v>
      </c>
      <c r="N249" s="29" t="s">
        <v>392</v>
      </c>
      <c r="O249" s="29" t="s">
        <v>392</v>
      </c>
      <c r="AT249" s="27" t="s">
        <v>162</v>
      </c>
      <c r="AU249">
        <v>1491</v>
      </c>
      <c r="AV249" s="30">
        <v>1000000</v>
      </c>
      <c r="AW249" s="30">
        <v>100000</v>
      </c>
      <c r="AX249" s="30">
        <v>50000</v>
      </c>
      <c r="AY249" s="30">
        <v>50000</v>
      </c>
      <c r="AZ249" s="30">
        <v>200000</v>
      </c>
    </row>
    <row r="250" spans="1:52">
      <c r="A250" s="27" t="s">
        <v>99</v>
      </c>
      <c r="B250">
        <v>2480</v>
      </c>
      <c r="C250" s="28">
        <v>1000000</v>
      </c>
      <c r="D250" s="28">
        <v>100000</v>
      </c>
      <c r="E250" s="28">
        <v>50000</v>
      </c>
      <c r="F250" s="28">
        <v>50000</v>
      </c>
      <c r="G250" s="28">
        <v>200000</v>
      </c>
      <c r="I250" s="27" t="s">
        <v>99</v>
      </c>
      <c r="J250">
        <v>2480</v>
      </c>
      <c r="K250" s="29" t="s">
        <v>392</v>
      </c>
      <c r="L250" s="29" t="s">
        <v>392</v>
      </c>
      <c r="M250" s="29" t="s">
        <v>392</v>
      </c>
      <c r="N250" s="29" t="s">
        <v>392</v>
      </c>
      <c r="O250" s="29" t="s">
        <v>392</v>
      </c>
      <c r="AT250" s="27" t="s">
        <v>99</v>
      </c>
      <c r="AU250">
        <v>2480</v>
      </c>
      <c r="AV250" s="30">
        <v>1000000</v>
      </c>
      <c r="AW250" s="30">
        <v>100000</v>
      </c>
      <c r="AX250" s="30">
        <v>50000</v>
      </c>
      <c r="AY250" s="30">
        <v>50000</v>
      </c>
      <c r="AZ250" s="30">
        <v>200000</v>
      </c>
    </row>
    <row r="251" spans="1:52" ht="24">
      <c r="A251" s="27" t="s">
        <v>25</v>
      </c>
      <c r="B251">
        <v>114</v>
      </c>
      <c r="C251" s="28">
        <v>1000000</v>
      </c>
      <c r="D251" s="28">
        <v>100000</v>
      </c>
      <c r="E251" s="28">
        <v>50000</v>
      </c>
      <c r="F251" s="28">
        <v>50000</v>
      </c>
      <c r="G251" s="28">
        <v>200000</v>
      </c>
      <c r="I251" s="27" t="s">
        <v>25</v>
      </c>
      <c r="J251">
        <v>114</v>
      </c>
      <c r="K251" s="29" t="s">
        <v>392</v>
      </c>
      <c r="L251" s="29" t="s">
        <v>392</v>
      </c>
      <c r="M251" s="29" t="s">
        <v>392</v>
      </c>
      <c r="N251" s="29" t="s">
        <v>392</v>
      </c>
      <c r="O251" s="29" t="s">
        <v>392</v>
      </c>
      <c r="AT251" s="27" t="s">
        <v>25</v>
      </c>
      <c r="AU251">
        <v>114</v>
      </c>
      <c r="AV251" s="30">
        <v>1000000</v>
      </c>
      <c r="AW251" s="30">
        <v>100000</v>
      </c>
      <c r="AX251" s="30">
        <v>50000</v>
      </c>
      <c r="AY251" s="30">
        <v>50000</v>
      </c>
      <c r="AZ251" s="30">
        <v>200000</v>
      </c>
    </row>
    <row r="252" spans="1:52" ht="24">
      <c r="A252" s="27" t="s">
        <v>38</v>
      </c>
      <c r="B252">
        <v>139</v>
      </c>
      <c r="C252" s="28">
        <v>1000000</v>
      </c>
      <c r="D252" s="28">
        <v>100000</v>
      </c>
      <c r="E252" s="28">
        <v>50000</v>
      </c>
      <c r="F252" s="28">
        <v>50000</v>
      </c>
      <c r="G252" s="28">
        <v>200000</v>
      </c>
      <c r="I252" s="27" t="s">
        <v>38</v>
      </c>
      <c r="J252">
        <v>139</v>
      </c>
      <c r="K252" s="29" t="s">
        <v>392</v>
      </c>
      <c r="L252" s="29" t="s">
        <v>392</v>
      </c>
      <c r="M252" s="29" t="s">
        <v>392</v>
      </c>
      <c r="N252" s="29" t="s">
        <v>392</v>
      </c>
      <c r="O252" s="29" t="s">
        <v>392</v>
      </c>
      <c r="AT252" s="27" t="s">
        <v>38</v>
      </c>
      <c r="AU252">
        <v>139</v>
      </c>
      <c r="AV252" s="30">
        <v>1000000</v>
      </c>
      <c r="AW252" s="30">
        <v>100000</v>
      </c>
      <c r="AX252" s="30">
        <v>50000</v>
      </c>
      <c r="AY252" s="30">
        <v>50000</v>
      </c>
      <c r="AZ252" s="30">
        <v>200000</v>
      </c>
    </row>
    <row r="253" spans="1:52">
      <c r="A253" s="27" t="s">
        <v>71</v>
      </c>
      <c r="B253">
        <v>380</v>
      </c>
      <c r="C253" s="28">
        <v>1000000</v>
      </c>
      <c r="D253" s="28">
        <v>100000</v>
      </c>
      <c r="E253" s="28">
        <v>50000</v>
      </c>
      <c r="F253" s="28">
        <v>50000</v>
      </c>
      <c r="G253" s="28">
        <v>200000</v>
      </c>
      <c r="I253" s="27" t="s">
        <v>71</v>
      </c>
      <c r="J253">
        <v>380</v>
      </c>
      <c r="K253" s="29" t="s">
        <v>392</v>
      </c>
      <c r="L253" s="29" t="s">
        <v>392</v>
      </c>
      <c r="M253" s="29" t="s">
        <v>392</v>
      </c>
      <c r="N253" s="29" t="s">
        <v>392</v>
      </c>
      <c r="O253" s="29" t="s">
        <v>392</v>
      </c>
      <c r="AT253" s="27" t="s">
        <v>71</v>
      </c>
      <c r="AU253">
        <v>380</v>
      </c>
      <c r="AV253" s="30">
        <v>1000000</v>
      </c>
      <c r="AW253" s="30">
        <v>100000</v>
      </c>
      <c r="AX253" s="30">
        <v>50000</v>
      </c>
      <c r="AY253" s="30">
        <v>50000</v>
      </c>
      <c r="AZ253" s="30">
        <v>200000</v>
      </c>
    </row>
    <row r="254" spans="1:52" ht="24">
      <c r="A254" s="27" t="s">
        <v>157</v>
      </c>
      <c r="B254">
        <v>760</v>
      </c>
      <c r="C254" s="28">
        <v>1000000</v>
      </c>
      <c r="D254" s="28">
        <v>100000</v>
      </c>
      <c r="E254" s="28">
        <v>50000</v>
      </c>
      <c r="F254" s="28">
        <v>50000</v>
      </c>
      <c r="G254" s="28">
        <v>200000</v>
      </c>
      <c r="I254" s="27" t="s">
        <v>157</v>
      </c>
      <c r="J254">
        <v>760</v>
      </c>
      <c r="K254" s="29" t="s">
        <v>392</v>
      </c>
      <c r="L254" s="29" t="s">
        <v>392</v>
      </c>
      <c r="M254" s="29" t="s">
        <v>392</v>
      </c>
      <c r="N254" s="29" t="s">
        <v>392</v>
      </c>
      <c r="O254" s="29" t="s">
        <v>392</v>
      </c>
      <c r="AT254" s="27" t="s">
        <v>157</v>
      </c>
      <c r="AU254">
        <v>760</v>
      </c>
      <c r="AV254" s="30">
        <v>1000000</v>
      </c>
      <c r="AW254" s="30">
        <v>100000</v>
      </c>
      <c r="AX254" s="30">
        <v>50000</v>
      </c>
      <c r="AY254" s="30">
        <v>50000</v>
      </c>
      <c r="AZ254" s="30">
        <v>200000</v>
      </c>
    </row>
    <row r="255" spans="1:52">
      <c r="A255" s="27" t="s">
        <v>309</v>
      </c>
      <c r="B255">
        <v>584</v>
      </c>
      <c r="C255" s="28">
        <v>1000000</v>
      </c>
      <c r="D255" s="28">
        <v>100000</v>
      </c>
      <c r="E255" s="28">
        <v>50000</v>
      </c>
      <c r="F255" s="28">
        <v>50000</v>
      </c>
      <c r="G255" s="28">
        <v>200000</v>
      </c>
      <c r="I255" s="27" t="s">
        <v>309</v>
      </c>
      <c r="J255">
        <v>584</v>
      </c>
      <c r="K255" s="29" t="s">
        <v>392</v>
      </c>
      <c r="L255" s="29" t="s">
        <v>392</v>
      </c>
      <c r="M255" s="29" t="s">
        <v>392</v>
      </c>
      <c r="N255" s="29" t="s">
        <v>392</v>
      </c>
      <c r="O255" s="29" t="s">
        <v>392</v>
      </c>
      <c r="AT255" s="27" t="s">
        <v>309</v>
      </c>
      <c r="AU255">
        <v>584</v>
      </c>
      <c r="AV255" s="30">
        <v>1000000</v>
      </c>
      <c r="AW255" s="30">
        <v>100000</v>
      </c>
      <c r="AX255" s="30">
        <v>50000</v>
      </c>
      <c r="AY255" s="30">
        <v>50000</v>
      </c>
      <c r="AZ255" s="30">
        <v>200000</v>
      </c>
    </row>
    <row r="256" spans="1:52">
      <c r="A256" s="27" t="s">
        <v>115</v>
      </c>
      <c r="B256">
        <v>665</v>
      </c>
      <c r="C256" s="28">
        <v>1000000</v>
      </c>
      <c r="D256" s="28">
        <v>100000</v>
      </c>
      <c r="E256" s="28">
        <v>50000</v>
      </c>
      <c r="F256" s="28">
        <v>50000</v>
      </c>
      <c r="G256" s="28">
        <v>200000</v>
      </c>
      <c r="I256" s="27" t="s">
        <v>115</v>
      </c>
      <c r="J256">
        <v>665</v>
      </c>
      <c r="K256" s="29" t="s">
        <v>392</v>
      </c>
      <c r="L256" s="29" t="s">
        <v>392</v>
      </c>
      <c r="M256" s="29" t="s">
        <v>392</v>
      </c>
      <c r="N256" s="29" t="s">
        <v>392</v>
      </c>
      <c r="O256" s="29" t="s">
        <v>392</v>
      </c>
      <c r="AT256" s="27" t="s">
        <v>115</v>
      </c>
      <c r="AU256">
        <v>665</v>
      </c>
      <c r="AV256" s="30">
        <v>1000000</v>
      </c>
      <c r="AW256" s="30">
        <v>100000</v>
      </c>
      <c r="AX256" s="30">
        <v>50000</v>
      </c>
      <c r="AY256" s="30">
        <v>50000</v>
      </c>
      <c r="AZ256" s="30">
        <v>200000</v>
      </c>
    </row>
    <row r="257" spans="1:52" ht="24">
      <c r="A257" s="27" t="s">
        <v>279</v>
      </c>
      <c r="B257">
        <v>563</v>
      </c>
      <c r="C257" s="28">
        <v>1000000</v>
      </c>
      <c r="D257" s="28">
        <v>100000</v>
      </c>
      <c r="E257" s="28">
        <v>50000</v>
      </c>
      <c r="F257" s="28">
        <v>50000</v>
      </c>
      <c r="G257" s="28">
        <v>200000</v>
      </c>
      <c r="I257" s="27" t="s">
        <v>279</v>
      </c>
      <c r="J257">
        <v>563</v>
      </c>
      <c r="K257" s="29" t="s">
        <v>392</v>
      </c>
      <c r="L257" s="29" t="s">
        <v>392</v>
      </c>
      <c r="M257" s="29" t="s">
        <v>392</v>
      </c>
      <c r="N257" s="29" t="s">
        <v>392</v>
      </c>
      <c r="O257" s="29" t="s">
        <v>392</v>
      </c>
      <c r="AT257" s="27" t="s">
        <v>279</v>
      </c>
      <c r="AU257">
        <v>563</v>
      </c>
      <c r="AV257" s="30">
        <v>1000000</v>
      </c>
      <c r="AW257" s="30">
        <v>100000</v>
      </c>
      <c r="AX257" s="30">
        <v>50000</v>
      </c>
      <c r="AY257" s="30">
        <v>50000</v>
      </c>
      <c r="AZ257" s="30">
        <v>200000</v>
      </c>
    </row>
    <row r="258" spans="1:52">
      <c r="A258" s="27" t="s">
        <v>28</v>
      </c>
      <c r="B258">
        <v>115</v>
      </c>
      <c r="C258" s="28">
        <v>1000000</v>
      </c>
      <c r="D258" s="28">
        <v>100000</v>
      </c>
      <c r="E258" s="28">
        <v>50000</v>
      </c>
      <c r="F258" s="28">
        <v>50000</v>
      </c>
      <c r="G258" s="28">
        <v>200000</v>
      </c>
      <c r="I258" s="27" t="s">
        <v>28</v>
      </c>
      <c r="J258">
        <v>115</v>
      </c>
      <c r="K258" s="29" t="s">
        <v>392</v>
      </c>
      <c r="L258" s="29" t="s">
        <v>392</v>
      </c>
      <c r="M258" s="29" t="s">
        <v>392</v>
      </c>
      <c r="N258" s="29" t="s">
        <v>392</v>
      </c>
      <c r="O258" s="29" t="s">
        <v>392</v>
      </c>
      <c r="AT258" s="27" t="s">
        <v>28</v>
      </c>
      <c r="AU258">
        <v>115</v>
      </c>
      <c r="AV258" s="30">
        <v>1000000</v>
      </c>
      <c r="AW258" s="30">
        <v>100000</v>
      </c>
      <c r="AX258" s="30">
        <v>50000</v>
      </c>
      <c r="AY258" s="30">
        <v>50000</v>
      </c>
      <c r="AZ258" s="30">
        <v>200000</v>
      </c>
    </row>
    <row r="259" spans="1:52">
      <c r="A259" s="27" t="s">
        <v>327</v>
      </c>
      <c r="B259">
        <v>2021</v>
      </c>
      <c r="C259" s="28">
        <v>1000000</v>
      </c>
      <c r="D259" s="28">
        <v>100000</v>
      </c>
      <c r="E259" s="28">
        <v>50000</v>
      </c>
      <c r="F259" s="28">
        <v>50000</v>
      </c>
      <c r="G259" s="28">
        <v>200000</v>
      </c>
      <c r="I259" s="27" t="s">
        <v>327</v>
      </c>
      <c r="J259">
        <v>2021</v>
      </c>
      <c r="K259" s="29" t="s">
        <v>392</v>
      </c>
      <c r="L259" s="29" t="s">
        <v>392</v>
      </c>
      <c r="M259" s="29" t="s">
        <v>392</v>
      </c>
      <c r="N259" s="29" t="s">
        <v>392</v>
      </c>
      <c r="O259" s="29" t="s">
        <v>392</v>
      </c>
      <c r="AT259" s="27" t="s">
        <v>327</v>
      </c>
      <c r="AU259">
        <v>2021</v>
      </c>
      <c r="AV259" s="30">
        <v>1000000</v>
      </c>
      <c r="AW259" s="30">
        <v>100000</v>
      </c>
      <c r="AX259" s="30">
        <v>50000</v>
      </c>
      <c r="AY259" s="30">
        <v>50000</v>
      </c>
      <c r="AZ259" s="30">
        <v>200000</v>
      </c>
    </row>
    <row r="260" spans="1:52">
      <c r="A260" s="27" t="s">
        <v>212</v>
      </c>
      <c r="B260">
        <v>1470</v>
      </c>
      <c r="C260" s="28">
        <v>1000000</v>
      </c>
      <c r="D260" s="28">
        <v>100000</v>
      </c>
      <c r="E260" s="28">
        <v>50000</v>
      </c>
      <c r="F260" s="28">
        <v>50000</v>
      </c>
      <c r="G260" s="28">
        <v>200000</v>
      </c>
      <c r="I260" s="27" t="s">
        <v>212</v>
      </c>
      <c r="J260">
        <v>1470</v>
      </c>
      <c r="K260" s="29" t="s">
        <v>392</v>
      </c>
      <c r="L260" s="29" t="s">
        <v>392</v>
      </c>
      <c r="M260" s="29" t="s">
        <v>392</v>
      </c>
      <c r="N260" s="29" t="s">
        <v>392</v>
      </c>
      <c r="O260" s="29" t="s">
        <v>392</v>
      </c>
      <c r="AT260" s="27" t="s">
        <v>212</v>
      </c>
      <c r="AU260">
        <v>1470</v>
      </c>
      <c r="AV260" s="30">
        <v>1000000</v>
      </c>
      <c r="AW260" s="30">
        <v>100000</v>
      </c>
      <c r="AX260" s="30">
        <v>50000</v>
      </c>
      <c r="AY260" s="30">
        <v>50000</v>
      </c>
      <c r="AZ260" s="30">
        <v>200000</v>
      </c>
    </row>
    <row r="261" spans="1:52">
      <c r="A261" s="27" t="s">
        <v>180</v>
      </c>
      <c r="B261">
        <v>1383</v>
      </c>
      <c r="C261" s="28">
        <v>1000000</v>
      </c>
      <c r="D261" s="28">
        <v>100000</v>
      </c>
      <c r="E261" s="28">
        <v>50000</v>
      </c>
      <c r="F261" s="28">
        <v>50000</v>
      </c>
      <c r="G261" s="28">
        <v>200000</v>
      </c>
      <c r="I261" s="27" t="s">
        <v>180</v>
      </c>
      <c r="J261">
        <v>1383</v>
      </c>
      <c r="K261" s="29" t="s">
        <v>392</v>
      </c>
      <c r="L261" s="29" t="s">
        <v>392</v>
      </c>
      <c r="M261" s="29" t="s">
        <v>392</v>
      </c>
      <c r="N261" s="29" t="s">
        <v>392</v>
      </c>
      <c r="O261" s="29" t="s">
        <v>392</v>
      </c>
      <c r="AT261" s="27" t="s">
        <v>180</v>
      </c>
      <c r="AU261">
        <v>1383</v>
      </c>
      <c r="AV261" s="30">
        <v>1000000</v>
      </c>
      <c r="AW261" s="30">
        <v>100000</v>
      </c>
      <c r="AX261" s="30">
        <v>50000</v>
      </c>
      <c r="AY261" s="30">
        <v>50000</v>
      </c>
      <c r="AZ261" s="30">
        <v>200000</v>
      </c>
    </row>
    <row r="262" spans="1:52">
      <c r="A262" s="27" t="s">
        <v>45</v>
      </c>
      <c r="B262">
        <v>187</v>
      </c>
      <c r="C262" s="28">
        <v>1000000</v>
      </c>
      <c r="D262" s="28">
        <v>100000</v>
      </c>
      <c r="E262" s="28">
        <v>50000</v>
      </c>
      <c r="F262" s="28">
        <v>50000</v>
      </c>
      <c r="G262" s="28">
        <v>200000</v>
      </c>
      <c r="I262" s="27" t="s">
        <v>45</v>
      </c>
      <c r="J262">
        <v>187</v>
      </c>
      <c r="K262" s="29" t="s">
        <v>392</v>
      </c>
      <c r="L262" s="29" t="s">
        <v>392</v>
      </c>
      <c r="M262" s="29" t="s">
        <v>392</v>
      </c>
      <c r="N262" s="29" t="s">
        <v>392</v>
      </c>
      <c r="O262" s="29" t="s">
        <v>392</v>
      </c>
      <c r="AT262" s="27" t="s">
        <v>45</v>
      </c>
      <c r="AU262">
        <v>187</v>
      </c>
      <c r="AV262" s="30">
        <v>1000000</v>
      </c>
      <c r="AW262" s="30">
        <v>100000</v>
      </c>
      <c r="AX262" s="30">
        <v>50000</v>
      </c>
      <c r="AY262" s="30">
        <v>50000</v>
      </c>
      <c r="AZ262" s="30">
        <v>200000</v>
      </c>
    </row>
    <row r="263" spans="1:52">
      <c r="A263" s="27" t="s">
        <v>52</v>
      </c>
      <c r="B263">
        <v>1233</v>
      </c>
      <c r="C263" s="28">
        <v>1000000</v>
      </c>
      <c r="D263" s="28">
        <v>100000</v>
      </c>
      <c r="E263" s="28">
        <v>50000</v>
      </c>
      <c r="F263" s="28">
        <v>50000</v>
      </c>
      <c r="G263" s="28">
        <v>200000</v>
      </c>
      <c r="I263" s="27" t="s">
        <v>52</v>
      </c>
      <c r="J263">
        <v>1233</v>
      </c>
      <c r="K263" s="29" t="s">
        <v>392</v>
      </c>
      <c r="L263" s="29" t="s">
        <v>392</v>
      </c>
      <c r="M263" s="29" t="s">
        <v>392</v>
      </c>
      <c r="N263" s="29" t="s">
        <v>392</v>
      </c>
      <c r="O263" s="29" t="s">
        <v>392</v>
      </c>
      <c r="AT263" s="27" t="s">
        <v>52</v>
      </c>
      <c r="AU263">
        <v>1233</v>
      </c>
      <c r="AV263" s="30">
        <v>1000000</v>
      </c>
      <c r="AW263" s="30">
        <v>100000</v>
      </c>
      <c r="AX263" s="30">
        <v>50000</v>
      </c>
      <c r="AY263" s="30">
        <v>50000</v>
      </c>
      <c r="AZ263" s="30">
        <v>200000</v>
      </c>
    </row>
    <row r="264" spans="1:52">
      <c r="A264" s="27" t="s">
        <v>230</v>
      </c>
      <c r="B264">
        <v>685</v>
      </c>
      <c r="C264" s="28">
        <v>1000000</v>
      </c>
      <c r="D264" s="28">
        <v>100000</v>
      </c>
      <c r="E264" s="28">
        <v>50000</v>
      </c>
      <c r="F264" s="28">
        <v>50000</v>
      </c>
      <c r="G264" s="28">
        <v>200000</v>
      </c>
      <c r="I264" s="27" t="s">
        <v>230</v>
      </c>
      <c r="J264">
        <v>685</v>
      </c>
      <c r="K264" s="29" t="s">
        <v>392</v>
      </c>
      <c r="L264" s="29" t="s">
        <v>392</v>
      </c>
      <c r="M264" s="29" t="s">
        <v>392</v>
      </c>
      <c r="N264" s="29" t="s">
        <v>392</v>
      </c>
      <c r="O264" s="29" t="s">
        <v>392</v>
      </c>
      <c r="AT264" s="27" t="s">
        <v>230</v>
      </c>
      <c r="AU264">
        <v>685</v>
      </c>
      <c r="AV264" s="30">
        <v>1000000</v>
      </c>
      <c r="AW264" s="30">
        <v>100000</v>
      </c>
      <c r="AX264" s="30">
        <v>50000</v>
      </c>
      <c r="AY264" s="30">
        <v>50000</v>
      </c>
      <c r="AZ264" s="30">
        <v>200000</v>
      </c>
    </row>
    <row r="265" spans="1:52">
      <c r="A265" s="27" t="s">
        <v>330</v>
      </c>
      <c r="B265">
        <v>2462</v>
      </c>
      <c r="C265" s="28">
        <v>1000000</v>
      </c>
      <c r="D265" s="28">
        <v>100000</v>
      </c>
      <c r="E265" s="28">
        <v>50000</v>
      </c>
      <c r="F265" s="28">
        <v>50000</v>
      </c>
      <c r="G265" s="28">
        <v>200000</v>
      </c>
      <c r="I265" s="27" t="s">
        <v>330</v>
      </c>
      <c r="J265">
        <v>2462</v>
      </c>
      <c r="K265" s="29" t="s">
        <v>392</v>
      </c>
      <c r="L265" s="29" t="s">
        <v>392</v>
      </c>
      <c r="M265" s="29" t="s">
        <v>392</v>
      </c>
      <c r="N265" s="29" t="s">
        <v>392</v>
      </c>
      <c r="O265" s="29" t="s">
        <v>392</v>
      </c>
      <c r="AT265" s="27" t="s">
        <v>330</v>
      </c>
      <c r="AU265">
        <v>2462</v>
      </c>
      <c r="AV265" s="30">
        <v>1000000</v>
      </c>
      <c r="AW265" s="30">
        <v>100000</v>
      </c>
      <c r="AX265" s="30">
        <v>50000</v>
      </c>
      <c r="AY265" s="30">
        <v>50000</v>
      </c>
      <c r="AZ265" s="30">
        <v>200000</v>
      </c>
    </row>
    <row r="266" spans="1:52">
      <c r="A266" s="27" t="s">
        <v>323</v>
      </c>
      <c r="B266">
        <v>884</v>
      </c>
      <c r="C266" s="28">
        <v>1000000</v>
      </c>
      <c r="D266" s="28">
        <v>100000</v>
      </c>
      <c r="E266" s="28">
        <v>50000</v>
      </c>
      <c r="F266" s="28">
        <v>50000</v>
      </c>
      <c r="G266" s="28">
        <v>200000</v>
      </c>
      <c r="I266" s="27" t="s">
        <v>323</v>
      </c>
      <c r="J266">
        <v>884</v>
      </c>
      <c r="K266" s="29" t="s">
        <v>392</v>
      </c>
      <c r="L266" s="29" t="s">
        <v>392</v>
      </c>
      <c r="M266" s="29" t="s">
        <v>392</v>
      </c>
      <c r="N266" s="29" t="s">
        <v>392</v>
      </c>
      <c r="O266" s="29" t="s">
        <v>392</v>
      </c>
      <c r="AT266" s="27" t="s">
        <v>323</v>
      </c>
      <c r="AU266">
        <v>884</v>
      </c>
      <c r="AV266" s="30">
        <v>1000000</v>
      </c>
      <c r="AW266" s="30">
        <v>100000</v>
      </c>
      <c r="AX266" s="30">
        <v>50000</v>
      </c>
      <c r="AY266" s="30">
        <v>50000</v>
      </c>
      <c r="AZ266" s="30">
        <v>200000</v>
      </c>
    </row>
    <row r="267" spans="1:52">
      <c r="A267" s="27" t="s">
        <v>299</v>
      </c>
      <c r="B267">
        <v>2404</v>
      </c>
      <c r="C267" s="28">
        <v>1000000</v>
      </c>
      <c r="D267" s="28">
        <v>100000</v>
      </c>
      <c r="E267" s="28">
        <v>50000</v>
      </c>
      <c r="F267" s="28">
        <v>50000</v>
      </c>
      <c r="G267" s="28">
        <v>200000</v>
      </c>
      <c r="I267" s="27" t="s">
        <v>299</v>
      </c>
      <c r="J267">
        <v>2404</v>
      </c>
      <c r="K267" s="29" t="s">
        <v>392</v>
      </c>
      <c r="L267" s="29" t="s">
        <v>392</v>
      </c>
      <c r="M267" s="29" t="s">
        <v>392</v>
      </c>
      <c r="N267" s="29" t="s">
        <v>392</v>
      </c>
      <c r="O267" s="29" t="s">
        <v>392</v>
      </c>
      <c r="AT267" s="27" t="s">
        <v>299</v>
      </c>
      <c r="AU267">
        <v>2404</v>
      </c>
      <c r="AV267" s="30">
        <v>1000000</v>
      </c>
      <c r="AW267" s="30">
        <v>100000</v>
      </c>
      <c r="AX267" s="30">
        <v>50000</v>
      </c>
      <c r="AY267" s="30">
        <v>50000</v>
      </c>
      <c r="AZ267" s="30">
        <v>200000</v>
      </c>
    </row>
    <row r="268" spans="1:52">
      <c r="A268" s="27" t="s">
        <v>194</v>
      </c>
      <c r="B268">
        <v>428</v>
      </c>
      <c r="C268" s="28">
        <v>1000000</v>
      </c>
      <c r="D268" s="28">
        <v>100000</v>
      </c>
      <c r="E268" s="28">
        <v>50000</v>
      </c>
      <c r="F268" s="28">
        <v>50000</v>
      </c>
      <c r="G268" s="28">
        <v>200000</v>
      </c>
      <c r="I268" s="27" t="s">
        <v>194</v>
      </c>
      <c r="J268">
        <v>428</v>
      </c>
      <c r="K268" s="29" t="s">
        <v>392</v>
      </c>
      <c r="L268" s="29" t="s">
        <v>392</v>
      </c>
      <c r="M268" s="29" t="s">
        <v>392</v>
      </c>
      <c r="N268" s="29" t="s">
        <v>392</v>
      </c>
      <c r="O268" s="29" t="s">
        <v>392</v>
      </c>
      <c r="AT268" s="27" t="s">
        <v>194</v>
      </c>
      <c r="AU268">
        <v>428</v>
      </c>
      <c r="AV268" s="30">
        <v>1000000</v>
      </c>
      <c r="AW268" s="30">
        <v>100000</v>
      </c>
      <c r="AX268" s="30">
        <v>50000</v>
      </c>
      <c r="AY268" s="30">
        <v>50000</v>
      </c>
      <c r="AZ268" s="30">
        <v>200000</v>
      </c>
    </row>
    <row r="269" spans="1:52">
      <c r="A269" s="27" t="s">
        <v>317</v>
      </c>
      <c r="B269">
        <v>1442</v>
      </c>
      <c r="C269" s="28">
        <v>1000000</v>
      </c>
      <c r="D269" s="28">
        <v>100000</v>
      </c>
      <c r="E269" s="28">
        <v>50000</v>
      </c>
      <c r="F269" s="28">
        <v>50000</v>
      </c>
      <c r="G269" s="28">
        <v>200000</v>
      </c>
      <c r="I269" s="27" t="s">
        <v>317</v>
      </c>
      <c r="J269">
        <v>1442</v>
      </c>
      <c r="K269" s="29" t="s">
        <v>392</v>
      </c>
      <c r="L269" s="29" t="s">
        <v>392</v>
      </c>
      <c r="M269" s="29" t="s">
        <v>392</v>
      </c>
      <c r="N269" s="29" t="s">
        <v>392</v>
      </c>
      <c r="O269" s="29" t="s">
        <v>392</v>
      </c>
      <c r="AT269" s="27" t="s">
        <v>317</v>
      </c>
      <c r="AU269">
        <v>1442</v>
      </c>
      <c r="AV269" s="30">
        <v>1000000</v>
      </c>
      <c r="AW269" s="30">
        <v>100000</v>
      </c>
      <c r="AX269" s="30">
        <v>50000</v>
      </c>
      <c r="AY269" s="30">
        <v>50000</v>
      </c>
      <c r="AZ269" s="30">
        <v>200000</v>
      </c>
    </row>
    <row r="270" spans="1:52" ht="24">
      <c r="A270" s="27" t="s">
        <v>137</v>
      </c>
      <c r="B270">
        <v>1487</v>
      </c>
      <c r="C270" s="28">
        <v>1000000</v>
      </c>
      <c r="D270" s="28">
        <v>100000</v>
      </c>
      <c r="E270" s="28">
        <v>50000</v>
      </c>
      <c r="F270" s="28">
        <v>50000</v>
      </c>
      <c r="G270" s="28">
        <v>200000</v>
      </c>
      <c r="I270" s="27" t="s">
        <v>137</v>
      </c>
      <c r="J270">
        <v>1487</v>
      </c>
      <c r="K270" s="29" t="s">
        <v>392</v>
      </c>
      <c r="L270" s="29" t="s">
        <v>392</v>
      </c>
      <c r="M270" s="29" t="s">
        <v>392</v>
      </c>
      <c r="N270" s="29" t="s">
        <v>392</v>
      </c>
      <c r="O270" s="29" t="s">
        <v>392</v>
      </c>
      <c r="AT270" s="27" t="s">
        <v>137</v>
      </c>
      <c r="AU270">
        <v>1487</v>
      </c>
      <c r="AV270" s="30">
        <v>1000000</v>
      </c>
      <c r="AW270" s="30">
        <v>100000</v>
      </c>
      <c r="AX270" s="30">
        <v>50000</v>
      </c>
      <c r="AY270" s="30">
        <v>50000</v>
      </c>
      <c r="AZ270" s="30">
        <v>200000</v>
      </c>
    </row>
    <row r="271" spans="1:52">
      <c r="A271" s="27" t="s">
        <v>153</v>
      </c>
      <c r="B271">
        <v>2460</v>
      </c>
      <c r="C271" s="28">
        <v>1000000</v>
      </c>
      <c r="D271" s="28">
        <v>100000</v>
      </c>
      <c r="E271" s="28">
        <v>50000</v>
      </c>
      <c r="F271" s="28">
        <v>50000</v>
      </c>
      <c r="G271" s="28">
        <v>200000</v>
      </c>
      <c r="I271" s="27" t="s">
        <v>153</v>
      </c>
      <c r="J271">
        <v>2460</v>
      </c>
      <c r="K271" s="29" t="s">
        <v>392</v>
      </c>
      <c r="L271" s="29" t="s">
        <v>392</v>
      </c>
      <c r="M271" s="29" t="s">
        <v>392</v>
      </c>
      <c r="N271" s="29" t="s">
        <v>392</v>
      </c>
      <c r="O271" s="29" t="s">
        <v>392</v>
      </c>
      <c r="AT271" s="27" t="s">
        <v>153</v>
      </c>
      <c r="AU271">
        <v>2460</v>
      </c>
      <c r="AV271" s="30">
        <v>1000000</v>
      </c>
      <c r="AW271" s="30">
        <v>100000</v>
      </c>
      <c r="AX271" s="30">
        <v>50000</v>
      </c>
      <c r="AY271" s="30">
        <v>50000</v>
      </c>
      <c r="AZ271" s="30">
        <v>200000</v>
      </c>
    </row>
    <row r="272" spans="1:52">
      <c r="A272" s="27" t="s">
        <v>30</v>
      </c>
      <c r="B272">
        <v>120</v>
      </c>
      <c r="C272" s="28">
        <v>1000000</v>
      </c>
      <c r="D272" s="28">
        <v>100000</v>
      </c>
      <c r="E272" s="28">
        <v>50000</v>
      </c>
      <c r="F272" s="28">
        <v>50000</v>
      </c>
      <c r="G272" s="28">
        <v>200000</v>
      </c>
      <c r="I272" s="27" t="s">
        <v>30</v>
      </c>
      <c r="J272">
        <v>120</v>
      </c>
      <c r="K272" s="29" t="s">
        <v>392</v>
      </c>
      <c r="L272" s="29" t="s">
        <v>392</v>
      </c>
      <c r="M272" s="29" t="s">
        <v>392</v>
      </c>
      <c r="N272" s="29" t="s">
        <v>392</v>
      </c>
      <c r="O272" s="29" t="s">
        <v>392</v>
      </c>
      <c r="AT272" s="27" t="s">
        <v>30</v>
      </c>
      <c r="AU272">
        <v>120</v>
      </c>
      <c r="AV272" s="30">
        <v>1000000</v>
      </c>
      <c r="AW272" s="30">
        <v>100000</v>
      </c>
      <c r="AX272" s="30">
        <v>50000</v>
      </c>
      <c r="AY272" s="30">
        <v>50000</v>
      </c>
      <c r="AZ272" s="30">
        <v>200000</v>
      </c>
    </row>
    <row r="273" spans="1:52">
      <c r="A273" s="27" t="s">
        <v>173</v>
      </c>
      <c r="B273">
        <v>683</v>
      </c>
      <c r="C273" s="28">
        <v>1000000</v>
      </c>
      <c r="D273" s="28">
        <v>100000</v>
      </c>
      <c r="E273" s="28">
        <v>50000</v>
      </c>
      <c r="F273" s="28">
        <v>50000</v>
      </c>
      <c r="G273" s="28">
        <v>200000</v>
      </c>
      <c r="I273" s="27" t="s">
        <v>173</v>
      </c>
      <c r="J273">
        <v>683</v>
      </c>
      <c r="K273" s="29" t="s">
        <v>392</v>
      </c>
      <c r="L273" s="29" t="s">
        <v>392</v>
      </c>
      <c r="M273" s="29" t="s">
        <v>392</v>
      </c>
      <c r="N273" s="29" t="s">
        <v>392</v>
      </c>
      <c r="O273" s="29" t="s">
        <v>392</v>
      </c>
      <c r="AT273" s="27" t="s">
        <v>173</v>
      </c>
      <c r="AU273">
        <v>683</v>
      </c>
      <c r="AV273" s="30">
        <v>1000000</v>
      </c>
      <c r="AW273" s="30">
        <v>100000</v>
      </c>
      <c r="AX273" s="30">
        <v>50000</v>
      </c>
      <c r="AY273" s="30">
        <v>50000</v>
      </c>
      <c r="AZ273" s="30">
        <v>200000</v>
      </c>
    </row>
    <row r="274" spans="1:52">
      <c r="A274" s="27" t="s">
        <v>175</v>
      </c>
      <c r="B274">
        <v>883</v>
      </c>
      <c r="C274" s="28">
        <v>1000000</v>
      </c>
      <c r="D274" s="28">
        <v>100000</v>
      </c>
      <c r="E274" s="28">
        <v>50000</v>
      </c>
      <c r="F274" s="28">
        <v>50000</v>
      </c>
      <c r="G274" s="28">
        <v>200000</v>
      </c>
      <c r="I274" s="27" t="s">
        <v>175</v>
      </c>
      <c r="J274">
        <v>883</v>
      </c>
      <c r="K274" s="29" t="s">
        <v>392</v>
      </c>
      <c r="L274" s="29" t="s">
        <v>392</v>
      </c>
      <c r="M274" s="29" t="s">
        <v>392</v>
      </c>
      <c r="N274" s="29" t="s">
        <v>392</v>
      </c>
      <c r="O274" s="29" t="s">
        <v>392</v>
      </c>
      <c r="AT274" s="27" t="s">
        <v>175</v>
      </c>
      <c r="AU274">
        <v>883</v>
      </c>
      <c r="AV274" s="30">
        <v>1000000</v>
      </c>
      <c r="AW274" s="30">
        <v>100000</v>
      </c>
      <c r="AX274" s="30">
        <v>50000</v>
      </c>
      <c r="AY274" s="30">
        <v>50000</v>
      </c>
      <c r="AZ274" s="30">
        <v>200000</v>
      </c>
    </row>
    <row r="275" spans="1:52">
      <c r="A275" s="27" t="s">
        <v>275</v>
      </c>
      <c r="B275">
        <v>1980</v>
      </c>
      <c r="C275" s="28">
        <v>1000000</v>
      </c>
      <c r="D275" s="28">
        <v>100000</v>
      </c>
      <c r="E275" s="28">
        <v>50000</v>
      </c>
      <c r="F275" s="28">
        <v>50000</v>
      </c>
      <c r="G275" s="28">
        <v>200000</v>
      </c>
      <c r="I275" s="27" t="s">
        <v>275</v>
      </c>
      <c r="J275">
        <v>1980</v>
      </c>
      <c r="K275" s="29" t="s">
        <v>392</v>
      </c>
      <c r="L275" s="29" t="s">
        <v>392</v>
      </c>
      <c r="M275" s="29" t="s">
        <v>392</v>
      </c>
      <c r="N275" s="29" t="s">
        <v>392</v>
      </c>
      <c r="O275" s="29" t="s">
        <v>392</v>
      </c>
      <c r="AT275" s="27" t="s">
        <v>275</v>
      </c>
      <c r="AU275">
        <v>1980</v>
      </c>
      <c r="AV275" s="30">
        <v>1000000</v>
      </c>
      <c r="AW275" s="30">
        <v>100000</v>
      </c>
      <c r="AX275" s="30">
        <v>50000</v>
      </c>
      <c r="AY275" s="30">
        <v>50000</v>
      </c>
      <c r="AZ275" s="30">
        <v>200000</v>
      </c>
    </row>
    <row r="276" spans="1:52">
      <c r="A276" s="27" t="s">
        <v>78</v>
      </c>
      <c r="B276">
        <v>780</v>
      </c>
      <c r="C276" s="28">
        <v>1000000</v>
      </c>
      <c r="D276" s="28">
        <v>100000</v>
      </c>
      <c r="E276" s="28">
        <v>50000</v>
      </c>
      <c r="F276" s="28">
        <v>50000</v>
      </c>
      <c r="G276" s="28">
        <v>200000</v>
      </c>
      <c r="I276" s="27" t="s">
        <v>78</v>
      </c>
      <c r="J276">
        <v>780</v>
      </c>
      <c r="K276" s="29" t="s">
        <v>392</v>
      </c>
      <c r="L276" s="29" t="s">
        <v>392</v>
      </c>
      <c r="M276" s="29" t="s">
        <v>392</v>
      </c>
      <c r="N276" s="29" t="s">
        <v>392</v>
      </c>
      <c r="O276" s="29" t="s">
        <v>392</v>
      </c>
      <c r="AT276" s="27" t="s">
        <v>78</v>
      </c>
      <c r="AU276">
        <v>780</v>
      </c>
      <c r="AV276" s="30">
        <v>1000000</v>
      </c>
      <c r="AW276" s="30">
        <v>100000</v>
      </c>
      <c r="AX276" s="30">
        <v>50000</v>
      </c>
      <c r="AY276" s="30">
        <v>50000</v>
      </c>
      <c r="AZ276" s="30">
        <v>200000</v>
      </c>
    </row>
    <row r="277" spans="1:52">
      <c r="A277" s="27" t="s">
        <v>307</v>
      </c>
      <c r="B277">
        <v>512</v>
      </c>
      <c r="C277" s="28">
        <v>1000000</v>
      </c>
      <c r="D277" s="28">
        <v>100000</v>
      </c>
      <c r="E277" s="28">
        <v>50000</v>
      </c>
      <c r="F277" s="28">
        <v>50000</v>
      </c>
      <c r="G277" s="28">
        <v>200000</v>
      </c>
      <c r="I277" s="27" t="s">
        <v>307</v>
      </c>
      <c r="J277">
        <v>512</v>
      </c>
      <c r="K277" s="29" t="s">
        <v>392</v>
      </c>
      <c r="L277" s="29" t="s">
        <v>392</v>
      </c>
      <c r="M277" s="29" t="s">
        <v>392</v>
      </c>
      <c r="N277" s="29" t="s">
        <v>392</v>
      </c>
      <c r="O277" s="29" t="s">
        <v>392</v>
      </c>
      <c r="AT277" s="27" t="s">
        <v>307</v>
      </c>
      <c r="AU277">
        <v>512</v>
      </c>
      <c r="AV277" s="30">
        <v>1000000</v>
      </c>
      <c r="AW277" s="30">
        <v>100000</v>
      </c>
      <c r="AX277" s="30">
        <v>50000</v>
      </c>
      <c r="AY277" s="30">
        <v>50000</v>
      </c>
      <c r="AZ277" s="30">
        <v>200000</v>
      </c>
    </row>
    <row r="278" spans="1:52">
      <c r="A278" s="27" t="s">
        <v>179</v>
      </c>
      <c r="B278">
        <v>1286</v>
      </c>
      <c r="C278" s="28">
        <v>1000000</v>
      </c>
      <c r="D278" s="28">
        <v>100000</v>
      </c>
      <c r="E278" s="28">
        <v>50000</v>
      </c>
      <c r="F278" s="28">
        <v>50000</v>
      </c>
      <c r="G278" s="28">
        <v>200000</v>
      </c>
      <c r="I278" s="27" t="s">
        <v>179</v>
      </c>
      <c r="J278">
        <v>1286</v>
      </c>
      <c r="K278" s="29" t="s">
        <v>392</v>
      </c>
      <c r="L278" s="29" t="s">
        <v>392</v>
      </c>
      <c r="M278" s="29" t="s">
        <v>392</v>
      </c>
      <c r="N278" s="29" t="s">
        <v>392</v>
      </c>
      <c r="O278" s="29" t="s">
        <v>392</v>
      </c>
      <c r="AT278" s="27" t="s">
        <v>179</v>
      </c>
      <c r="AU278">
        <v>1286</v>
      </c>
      <c r="AV278" s="30">
        <v>1000000</v>
      </c>
      <c r="AW278" s="30">
        <v>100000</v>
      </c>
      <c r="AX278" s="30">
        <v>50000</v>
      </c>
      <c r="AY278" s="30">
        <v>50000</v>
      </c>
      <c r="AZ278" s="30">
        <v>200000</v>
      </c>
    </row>
    <row r="279" spans="1:52">
      <c r="A279" s="27" t="s">
        <v>215</v>
      </c>
      <c r="B279">
        <v>1492</v>
      </c>
      <c r="C279" s="28">
        <v>1000000</v>
      </c>
      <c r="D279" s="28">
        <v>100000</v>
      </c>
      <c r="E279" s="28">
        <v>50000</v>
      </c>
      <c r="F279" s="28">
        <v>50000</v>
      </c>
      <c r="G279" s="28">
        <v>200000</v>
      </c>
      <c r="I279" s="27" t="s">
        <v>215</v>
      </c>
      <c r="J279">
        <v>1492</v>
      </c>
      <c r="K279" s="29" t="s">
        <v>392</v>
      </c>
      <c r="L279" s="29" t="s">
        <v>392</v>
      </c>
      <c r="M279" s="29" t="s">
        <v>392</v>
      </c>
      <c r="N279" s="29" t="s">
        <v>392</v>
      </c>
      <c r="O279" s="29" t="s">
        <v>392</v>
      </c>
      <c r="AT279" s="27" t="s">
        <v>215</v>
      </c>
      <c r="AU279">
        <v>1492</v>
      </c>
      <c r="AV279" s="30">
        <v>1000000</v>
      </c>
      <c r="AW279" s="30">
        <v>100000</v>
      </c>
      <c r="AX279" s="30">
        <v>50000</v>
      </c>
      <c r="AY279" s="30">
        <v>50000</v>
      </c>
      <c r="AZ279" s="30">
        <v>200000</v>
      </c>
    </row>
    <row r="280" spans="1:52">
      <c r="A280" s="27" t="s">
        <v>241</v>
      </c>
      <c r="B280">
        <v>2260</v>
      </c>
      <c r="C280" s="28">
        <v>1000000</v>
      </c>
      <c r="D280" s="28">
        <v>100000</v>
      </c>
      <c r="E280" s="28">
        <v>50000</v>
      </c>
      <c r="F280" s="28">
        <v>50000</v>
      </c>
      <c r="G280" s="28">
        <v>200000</v>
      </c>
      <c r="I280" s="27" t="s">
        <v>241</v>
      </c>
      <c r="J280">
        <v>2260</v>
      </c>
      <c r="K280" s="29" t="s">
        <v>392</v>
      </c>
      <c r="L280" s="29" t="s">
        <v>392</v>
      </c>
      <c r="M280" s="29" t="s">
        <v>392</v>
      </c>
      <c r="N280" s="29" t="s">
        <v>392</v>
      </c>
      <c r="O280" s="29" t="s">
        <v>392</v>
      </c>
      <c r="AT280" s="27" t="s">
        <v>241</v>
      </c>
      <c r="AU280">
        <v>2260</v>
      </c>
      <c r="AV280" s="30">
        <v>1000000</v>
      </c>
      <c r="AW280" s="30">
        <v>100000</v>
      </c>
      <c r="AX280" s="30">
        <v>50000</v>
      </c>
      <c r="AY280" s="30">
        <v>50000</v>
      </c>
      <c r="AZ280" s="30">
        <v>200000</v>
      </c>
    </row>
    <row r="281" spans="1:52">
      <c r="A281" s="27" t="s">
        <v>264</v>
      </c>
      <c r="B281">
        <v>2321</v>
      </c>
      <c r="C281" s="28">
        <v>1000000</v>
      </c>
      <c r="D281" s="28">
        <v>100000</v>
      </c>
      <c r="E281" s="28">
        <v>50000</v>
      </c>
      <c r="F281" s="28">
        <v>50000</v>
      </c>
      <c r="G281" s="28">
        <v>200000</v>
      </c>
      <c r="I281" s="27" t="s">
        <v>264</v>
      </c>
      <c r="J281">
        <v>2321</v>
      </c>
      <c r="K281" s="29" t="s">
        <v>392</v>
      </c>
      <c r="L281" s="29" t="s">
        <v>392</v>
      </c>
      <c r="M281" s="29" t="s">
        <v>392</v>
      </c>
      <c r="N281" s="29" t="s">
        <v>392</v>
      </c>
      <c r="O281" s="29" t="s">
        <v>392</v>
      </c>
      <c r="AT281" s="27" t="s">
        <v>264</v>
      </c>
      <c r="AU281">
        <v>2321</v>
      </c>
      <c r="AV281" s="30">
        <v>1000000</v>
      </c>
      <c r="AW281" s="30">
        <v>100000</v>
      </c>
      <c r="AX281" s="30">
        <v>50000</v>
      </c>
      <c r="AY281" s="30">
        <v>50000</v>
      </c>
      <c r="AZ281" s="30">
        <v>200000</v>
      </c>
    </row>
    <row r="282" spans="1:52">
      <c r="A282" s="27" t="s">
        <v>257</v>
      </c>
      <c r="B282">
        <v>1765</v>
      </c>
      <c r="C282" s="28">
        <v>1000000</v>
      </c>
      <c r="D282" s="28">
        <v>100000</v>
      </c>
      <c r="E282" s="28">
        <v>50000</v>
      </c>
      <c r="F282" s="28">
        <v>50000</v>
      </c>
      <c r="G282" s="28">
        <v>200000</v>
      </c>
      <c r="I282" s="27" t="s">
        <v>257</v>
      </c>
      <c r="J282">
        <v>1765</v>
      </c>
      <c r="K282" s="29" t="s">
        <v>392</v>
      </c>
      <c r="L282" s="29" t="s">
        <v>392</v>
      </c>
      <c r="M282" s="29" t="s">
        <v>392</v>
      </c>
      <c r="N282" s="29" t="s">
        <v>392</v>
      </c>
      <c r="O282" s="29" t="s">
        <v>392</v>
      </c>
      <c r="AT282" s="27" t="s">
        <v>257</v>
      </c>
      <c r="AU282">
        <v>1765</v>
      </c>
      <c r="AV282" s="30">
        <v>1000000</v>
      </c>
      <c r="AW282" s="30">
        <v>100000</v>
      </c>
      <c r="AX282" s="30">
        <v>50000</v>
      </c>
      <c r="AY282" s="30">
        <v>50000</v>
      </c>
      <c r="AZ282" s="30">
        <v>200000</v>
      </c>
    </row>
    <row r="283" spans="1:52">
      <c r="A283" s="27" t="s">
        <v>331</v>
      </c>
      <c r="B283">
        <v>2463</v>
      </c>
      <c r="C283" s="28">
        <v>1000000</v>
      </c>
      <c r="D283" s="28">
        <v>100000</v>
      </c>
      <c r="E283" s="28">
        <v>50000</v>
      </c>
      <c r="F283" s="28">
        <v>50000</v>
      </c>
      <c r="G283" s="28">
        <v>200000</v>
      </c>
      <c r="I283" s="27" t="s">
        <v>331</v>
      </c>
      <c r="J283">
        <v>2463</v>
      </c>
      <c r="K283" s="29" t="s">
        <v>392</v>
      </c>
      <c r="L283" s="29" t="s">
        <v>392</v>
      </c>
      <c r="M283" s="29" t="s">
        <v>392</v>
      </c>
      <c r="N283" s="29" t="s">
        <v>392</v>
      </c>
      <c r="O283" s="29" t="s">
        <v>392</v>
      </c>
      <c r="AT283" s="27" t="s">
        <v>331</v>
      </c>
      <c r="AU283">
        <v>2463</v>
      </c>
      <c r="AV283" s="30">
        <v>1000000</v>
      </c>
      <c r="AW283" s="30">
        <v>100000</v>
      </c>
      <c r="AX283" s="30">
        <v>50000</v>
      </c>
      <c r="AY283" s="30">
        <v>50000</v>
      </c>
      <c r="AZ283" s="30">
        <v>200000</v>
      </c>
    </row>
    <row r="284" spans="1:52">
      <c r="A284" s="27" t="s">
        <v>129</v>
      </c>
      <c r="B284">
        <v>1277</v>
      </c>
      <c r="C284" s="28">
        <v>1000000</v>
      </c>
      <c r="D284" s="28">
        <v>100000</v>
      </c>
      <c r="E284" s="28">
        <v>50000</v>
      </c>
      <c r="F284" s="28">
        <v>50000</v>
      </c>
      <c r="G284" s="28">
        <v>200000</v>
      </c>
      <c r="I284" s="27" t="s">
        <v>129</v>
      </c>
      <c r="J284">
        <v>1277</v>
      </c>
      <c r="K284" s="29" t="s">
        <v>392</v>
      </c>
      <c r="L284" s="29" t="s">
        <v>392</v>
      </c>
      <c r="M284" s="29" t="s">
        <v>392</v>
      </c>
      <c r="N284" s="29" t="s">
        <v>392</v>
      </c>
      <c r="O284" s="29" t="s">
        <v>392</v>
      </c>
      <c r="AT284" s="27" t="s">
        <v>129</v>
      </c>
      <c r="AU284">
        <v>1277</v>
      </c>
      <c r="AV284" s="30">
        <v>1000000</v>
      </c>
      <c r="AW284" s="30">
        <v>100000</v>
      </c>
      <c r="AX284" s="30">
        <v>50000</v>
      </c>
      <c r="AY284" s="30">
        <v>50000</v>
      </c>
      <c r="AZ284" s="30">
        <v>200000</v>
      </c>
    </row>
    <row r="285" spans="1:52" ht="24">
      <c r="A285" s="27" t="s">
        <v>278</v>
      </c>
      <c r="B285">
        <v>561</v>
      </c>
      <c r="C285" s="28">
        <v>1000000</v>
      </c>
      <c r="D285" s="28">
        <v>100000</v>
      </c>
      <c r="E285" s="28">
        <v>50000</v>
      </c>
      <c r="F285" s="28">
        <v>50000</v>
      </c>
      <c r="G285" s="28">
        <v>200000</v>
      </c>
      <c r="I285" s="27" t="s">
        <v>278</v>
      </c>
      <c r="J285">
        <v>561</v>
      </c>
      <c r="K285" s="29" t="s">
        <v>392</v>
      </c>
      <c r="L285" s="29" t="s">
        <v>392</v>
      </c>
      <c r="M285" s="29" t="s">
        <v>392</v>
      </c>
      <c r="N285" s="29" t="s">
        <v>392</v>
      </c>
      <c r="O285" s="29" t="s">
        <v>392</v>
      </c>
      <c r="AT285" s="27" t="s">
        <v>278</v>
      </c>
      <c r="AU285">
        <v>561</v>
      </c>
      <c r="AV285" s="30">
        <v>1000000</v>
      </c>
      <c r="AW285" s="30">
        <v>100000</v>
      </c>
      <c r="AX285" s="30">
        <v>50000</v>
      </c>
      <c r="AY285" s="30">
        <v>50000</v>
      </c>
      <c r="AZ285" s="30">
        <v>200000</v>
      </c>
    </row>
    <row r="286" spans="1:52">
      <c r="A286" s="27" t="s">
        <v>199</v>
      </c>
      <c r="B286">
        <v>765</v>
      </c>
      <c r="C286" s="28">
        <v>1000000</v>
      </c>
      <c r="D286" s="28">
        <v>100000</v>
      </c>
      <c r="E286" s="28">
        <v>50000</v>
      </c>
      <c r="F286" s="28">
        <v>50000</v>
      </c>
      <c r="G286" s="28">
        <v>200000</v>
      </c>
      <c r="I286" s="27" t="s">
        <v>199</v>
      </c>
      <c r="J286">
        <v>765</v>
      </c>
      <c r="K286" s="29" t="s">
        <v>392</v>
      </c>
      <c r="L286" s="29" t="s">
        <v>392</v>
      </c>
      <c r="M286" s="29" t="s">
        <v>392</v>
      </c>
      <c r="N286" s="29" t="s">
        <v>392</v>
      </c>
      <c r="O286" s="29" t="s">
        <v>392</v>
      </c>
      <c r="AT286" s="27" t="s">
        <v>199</v>
      </c>
      <c r="AU286">
        <v>765</v>
      </c>
      <c r="AV286" s="30">
        <v>1000000</v>
      </c>
      <c r="AW286" s="30">
        <v>100000</v>
      </c>
      <c r="AX286" s="30">
        <v>50000</v>
      </c>
      <c r="AY286" s="30">
        <v>50000</v>
      </c>
      <c r="AZ286" s="30">
        <v>200000</v>
      </c>
    </row>
    <row r="287" spans="1:52">
      <c r="A287" s="27" t="s">
        <v>262</v>
      </c>
      <c r="B287">
        <v>2039</v>
      </c>
      <c r="C287" s="28">
        <v>1000000</v>
      </c>
      <c r="D287" s="28">
        <v>100000</v>
      </c>
      <c r="E287" s="28">
        <v>50000</v>
      </c>
      <c r="F287" s="28">
        <v>50000</v>
      </c>
      <c r="G287" s="28">
        <v>200000</v>
      </c>
      <c r="I287" s="27" t="s">
        <v>262</v>
      </c>
      <c r="J287">
        <v>2039</v>
      </c>
      <c r="K287" s="29" t="s">
        <v>392</v>
      </c>
      <c r="L287" s="29" t="s">
        <v>392</v>
      </c>
      <c r="M287" s="29" t="s">
        <v>392</v>
      </c>
      <c r="N287" s="29" t="s">
        <v>392</v>
      </c>
      <c r="O287" s="29" t="s">
        <v>392</v>
      </c>
      <c r="AT287" s="27" t="s">
        <v>262</v>
      </c>
      <c r="AU287">
        <v>2039</v>
      </c>
      <c r="AV287" s="30">
        <v>1000000</v>
      </c>
      <c r="AW287" s="30">
        <v>100000</v>
      </c>
      <c r="AX287" s="30">
        <v>50000</v>
      </c>
      <c r="AY287" s="30">
        <v>50000</v>
      </c>
      <c r="AZ287" s="30">
        <v>200000</v>
      </c>
    </row>
    <row r="288" spans="1:52">
      <c r="A288" s="27" t="s">
        <v>276</v>
      </c>
      <c r="B288">
        <v>319</v>
      </c>
      <c r="C288" s="28">
        <v>1000000</v>
      </c>
      <c r="D288" s="28">
        <v>100000</v>
      </c>
      <c r="E288" s="28">
        <v>50000</v>
      </c>
      <c r="F288" s="28">
        <v>50000</v>
      </c>
      <c r="G288" s="28">
        <v>200000</v>
      </c>
      <c r="I288" s="27" t="s">
        <v>276</v>
      </c>
      <c r="J288">
        <v>319</v>
      </c>
      <c r="K288" s="29" t="s">
        <v>392</v>
      </c>
      <c r="L288" s="29" t="s">
        <v>392</v>
      </c>
      <c r="M288" s="29" t="s">
        <v>392</v>
      </c>
      <c r="N288" s="29" t="s">
        <v>392</v>
      </c>
      <c r="O288" s="29" t="s">
        <v>392</v>
      </c>
      <c r="AT288" s="27" t="s">
        <v>276</v>
      </c>
      <c r="AU288">
        <v>319</v>
      </c>
      <c r="AV288" s="30">
        <v>1000000</v>
      </c>
      <c r="AW288" s="30">
        <v>100000</v>
      </c>
      <c r="AX288" s="30">
        <v>50000</v>
      </c>
      <c r="AY288" s="30">
        <v>50000</v>
      </c>
      <c r="AZ288" s="30">
        <v>200000</v>
      </c>
    </row>
    <row r="289" spans="1:52">
      <c r="A289" s="27" t="s">
        <v>168</v>
      </c>
      <c r="B289">
        <v>2560</v>
      </c>
      <c r="C289" s="28">
        <v>1000000</v>
      </c>
      <c r="D289" s="28">
        <v>100000</v>
      </c>
      <c r="E289" s="28">
        <v>50000</v>
      </c>
      <c r="F289" s="28">
        <v>50000</v>
      </c>
      <c r="G289" s="28">
        <v>200000</v>
      </c>
      <c r="I289" s="27" t="s">
        <v>168</v>
      </c>
      <c r="J289">
        <v>2560</v>
      </c>
      <c r="K289" s="29" t="s">
        <v>392</v>
      </c>
      <c r="L289" s="29" t="s">
        <v>392</v>
      </c>
      <c r="M289" s="29" t="s">
        <v>392</v>
      </c>
      <c r="N289" s="29" t="s">
        <v>392</v>
      </c>
      <c r="O289" s="29" t="s">
        <v>392</v>
      </c>
      <c r="AT289" s="27" t="s">
        <v>168</v>
      </c>
      <c r="AU289">
        <v>2560</v>
      </c>
      <c r="AV289" s="30">
        <v>1000000</v>
      </c>
      <c r="AW289" s="30">
        <v>100000</v>
      </c>
      <c r="AX289" s="30">
        <v>50000</v>
      </c>
      <c r="AY289" s="30">
        <v>50000</v>
      </c>
      <c r="AZ289" s="30">
        <v>200000</v>
      </c>
    </row>
    <row r="290" spans="1:52" ht="24">
      <c r="A290" s="27" t="s">
        <v>133</v>
      </c>
      <c r="B290">
        <v>1292</v>
      </c>
      <c r="C290" s="28">
        <v>1000000</v>
      </c>
      <c r="D290" s="28">
        <v>100000</v>
      </c>
      <c r="E290" s="28">
        <v>50000</v>
      </c>
      <c r="F290" s="28">
        <v>50000</v>
      </c>
      <c r="G290" s="28">
        <v>200000</v>
      </c>
      <c r="I290" s="27" t="s">
        <v>133</v>
      </c>
      <c r="J290">
        <v>1292</v>
      </c>
      <c r="K290" s="29" t="s">
        <v>392</v>
      </c>
      <c r="L290" s="29" t="s">
        <v>392</v>
      </c>
      <c r="M290" s="29" t="s">
        <v>392</v>
      </c>
      <c r="N290" s="29" t="s">
        <v>392</v>
      </c>
      <c r="O290" s="29" t="s">
        <v>392</v>
      </c>
      <c r="AT290" s="27" t="s">
        <v>133</v>
      </c>
      <c r="AU290">
        <v>1292</v>
      </c>
      <c r="AV290" s="30">
        <v>1000000</v>
      </c>
      <c r="AW290" s="30">
        <v>100000</v>
      </c>
      <c r="AX290" s="30">
        <v>50000</v>
      </c>
      <c r="AY290" s="30">
        <v>50000</v>
      </c>
      <c r="AZ290" s="30">
        <v>200000</v>
      </c>
    </row>
    <row r="291" spans="1:52">
      <c r="A291" s="27" t="s">
        <v>61</v>
      </c>
      <c r="B291">
        <v>1407</v>
      </c>
      <c r="C291" s="28">
        <v>1000000</v>
      </c>
      <c r="D291" s="28">
        <v>100000</v>
      </c>
      <c r="E291" s="28">
        <v>50000</v>
      </c>
      <c r="F291" s="28">
        <v>50000</v>
      </c>
      <c r="G291" s="28">
        <v>200000</v>
      </c>
      <c r="I291" s="27" t="s">
        <v>61</v>
      </c>
      <c r="J291">
        <v>1407</v>
      </c>
      <c r="K291" s="29" t="s">
        <v>392</v>
      </c>
      <c r="L291" s="29" t="s">
        <v>392</v>
      </c>
      <c r="M291" s="29" t="s">
        <v>392</v>
      </c>
      <c r="N291" s="29" t="s">
        <v>392</v>
      </c>
      <c r="O291" s="29" t="s">
        <v>392</v>
      </c>
      <c r="AT291" s="27" t="s">
        <v>61</v>
      </c>
      <c r="AU291">
        <v>1407</v>
      </c>
      <c r="AV291" s="30">
        <v>1000000</v>
      </c>
      <c r="AW291" s="30">
        <v>100000</v>
      </c>
      <c r="AX291" s="30">
        <v>50000</v>
      </c>
      <c r="AY291" s="30">
        <v>50000</v>
      </c>
      <c r="AZ291" s="30">
        <v>200000</v>
      </c>
    </row>
    <row r="292" spans="1:52">
      <c r="A292" s="27" t="s">
        <v>306</v>
      </c>
      <c r="B292">
        <v>509</v>
      </c>
      <c r="C292" s="28">
        <v>1000000</v>
      </c>
      <c r="D292" s="28">
        <v>100000</v>
      </c>
      <c r="E292" s="28">
        <v>50000</v>
      </c>
      <c r="F292" s="28">
        <v>50000</v>
      </c>
      <c r="G292" s="28">
        <v>200000</v>
      </c>
      <c r="I292" s="27" t="s">
        <v>306</v>
      </c>
      <c r="J292">
        <v>509</v>
      </c>
      <c r="K292" s="29" t="s">
        <v>392</v>
      </c>
      <c r="L292" s="29" t="s">
        <v>392</v>
      </c>
      <c r="M292" s="29" t="s">
        <v>392</v>
      </c>
      <c r="N292" s="29" t="s">
        <v>392</v>
      </c>
      <c r="O292" s="29" t="s">
        <v>392</v>
      </c>
      <c r="AT292" s="27" t="s">
        <v>306</v>
      </c>
      <c r="AU292">
        <v>509</v>
      </c>
      <c r="AV292" s="30">
        <v>1000000</v>
      </c>
      <c r="AW292" s="30">
        <v>100000</v>
      </c>
      <c r="AX292" s="30">
        <v>50000</v>
      </c>
      <c r="AY292" s="30">
        <v>50000</v>
      </c>
      <c r="AZ292" s="30">
        <v>200000</v>
      </c>
    </row>
    <row r="293" spans="1:52">
      <c r="A293" s="27" t="s">
        <v>89</v>
      </c>
      <c r="B293">
        <v>1880</v>
      </c>
      <c r="C293" s="28">
        <v>1000000</v>
      </c>
      <c r="D293" s="28">
        <v>100000</v>
      </c>
      <c r="E293" s="28">
        <v>50000</v>
      </c>
      <c r="F293" s="28">
        <v>50000</v>
      </c>
      <c r="G293" s="28">
        <v>200000</v>
      </c>
      <c r="I293" s="27" t="s">
        <v>89</v>
      </c>
      <c r="J293">
        <v>1880</v>
      </c>
      <c r="K293" s="29" t="s">
        <v>392</v>
      </c>
      <c r="L293" s="29" t="s">
        <v>392</v>
      </c>
      <c r="M293" s="29" t="s">
        <v>392</v>
      </c>
      <c r="N293" s="29" t="s">
        <v>392</v>
      </c>
      <c r="O293" s="29" t="s">
        <v>392</v>
      </c>
      <c r="AT293" s="27" t="s">
        <v>89</v>
      </c>
      <c r="AU293">
        <v>1880</v>
      </c>
      <c r="AV293" s="30">
        <v>1000000</v>
      </c>
      <c r="AW293" s="30">
        <v>100000</v>
      </c>
      <c r="AX293" s="30">
        <v>50000</v>
      </c>
      <c r="AY293" s="30">
        <v>50000</v>
      </c>
      <c r="AZ293" s="30">
        <v>200000</v>
      </c>
    </row>
    <row r="294" spans="1:52" ht="24">
      <c r="A294" s="27" t="s">
        <v>123</v>
      </c>
      <c r="B294">
        <v>1257</v>
      </c>
      <c r="C294" s="28">
        <v>1000000</v>
      </c>
      <c r="D294" s="28">
        <v>100000</v>
      </c>
      <c r="E294" s="28">
        <v>50000</v>
      </c>
      <c r="F294" s="28">
        <v>50000</v>
      </c>
      <c r="G294" s="28">
        <v>200000</v>
      </c>
      <c r="I294" s="27" t="s">
        <v>123</v>
      </c>
      <c r="J294">
        <v>1257</v>
      </c>
      <c r="K294" s="29" t="s">
        <v>392</v>
      </c>
      <c r="L294" s="29" t="s">
        <v>392</v>
      </c>
      <c r="M294" s="29" t="s">
        <v>392</v>
      </c>
      <c r="N294" s="29" t="s">
        <v>392</v>
      </c>
      <c r="O294" s="29" t="s">
        <v>392</v>
      </c>
      <c r="AT294" s="27" t="s">
        <v>123</v>
      </c>
      <c r="AU294">
        <v>1257</v>
      </c>
      <c r="AV294" s="30">
        <v>1000000</v>
      </c>
      <c r="AW294" s="30">
        <v>100000</v>
      </c>
      <c r="AX294" s="30">
        <v>50000</v>
      </c>
      <c r="AY294" s="30">
        <v>50000</v>
      </c>
      <c r="AZ294" s="30">
        <v>200000</v>
      </c>
    </row>
    <row r="295" spans="1:52" ht="24">
      <c r="A295" s="27" t="s">
        <v>191</v>
      </c>
      <c r="B295">
        <v>2284</v>
      </c>
      <c r="C295" s="28">
        <v>1000000</v>
      </c>
      <c r="D295" s="28">
        <v>100000</v>
      </c>
      <c r="E295" s="28">
        <v>50000</v>
      </c>
      <c r="F295" s="28">
        <v>50000</v>
      </c>
      <c r="G295" s="28">
        <v>200000</v>
      </c>
      <c r="I295" s="27" t="s">
        <v>191</v>
      </c>
      <c r="J295">
        <v>2284</v>
      </c>
      <c r="K295" s="29" t="s">
        <v>392</v>
      </c>
      <c r="L295" s="29" t="s">
        <v>392</v>
      </c>
      <c r="M295" s="29" t="s">
        <v>392</v>
      </c>
      <c r="N295" s="29" t="s">
        <v>392</v>
      </c>
      <c r="O295" s="29" t="s">
        <v>392</v>
      </c>
      <c r="AT295" s="27" t="s">
        <v>191</v>
      </c>
      <c r="AU295">
        <v>2284</v>
      </c>
      <c r="AV295" s="30">
        <v>1000000</v>
      </c>
      <c r="AW295" s="30">
        <v>100000</v>
      </c>
      <c r="AX295" s="30">
        <v>50000</v>
      </c>
      <c r="AY295" s="30">
        <v>50000</v>
      </c>
      <c r="AZ295" s="30">
        <v>200000</v>
      </c>
    </row>
    <row r="296" spans="1:52">
      <c r="A296" s="27" t="s">
        <v>97</v>
      </c>
      <c r="B296">
        <v>2380</v>
      </c>
      <c r="C296" s="28">
        <v>1000000</v>
      </c>
      <c r="D296" s="28">
        <v>100000</v>
      </c>
      <c r="E296" s="28">
        <v>50000</v>
      </c>
      <c r="F296" s="28">
        <v>50000</v>
      </c>
      <c r="G296" s="28">
        <v>200000</v>
      </c>
      <c r="I296" s="27" t="s">
        <v>97</v>
      </c>
      <c r="J296">
        <v>2380</v>
      </c>
      <c r="K296" s="29" t="s">
        <v>392</v>
      </c>
      <c r="L296" s="29" t="s">
        <v>392</v>
      </c>
      <c r="M296" s="29" t="s">
        <v>392</v>
      </c>
      <c r="N296" s="29" t="s">
        <v>392</v>
      </c>
      <c r="O296" s="29" t="s">
        <v>392</v>
      </c>
      <c r="AT296" s="27" t="s">
        <v>97</v>
      </c>
      <c r="AU296">
        <v>2380</v>
      </c>
      <c r="AV296" s="30">
        <v>1000000</v>
      </c>
      <c r="AW296" s="30">
        <v>100000</v>
      </c>
      <c r="AX296" s="30">
        <v>50000</v>
      </c>
      <c r="AY296" s="30">
        <v>50000</v>
      </c>
      <c r="AZ296" s="30">
        <v>200000</v>
      </c>
    </row>
    <row r="297" spans="1:52">
      <c r="A297" s="27" t="s">
        <v>29</v>
      </c>
      <c r="B297">
        <v>117</v>
      </c>
      <c r="C297" s="28">
        <v>1000000</v>
      </c>
      <c r="D297" s="28">
        <v>100000</v>
      </c>
      <c r="E297" s="28">
        <v>50000</v>
      </c>
      <c r="F297" s="28">
        <v>50000</v>
      </c>
      <c r="G297" s="28">
        <v>200000</v>
      </c>
      <c r="I297" s="27" t="s">
        <v>29</v>
      </c>
      <c r="J297">
        <v>117</v>
      </c>
      <c r="K297" s="29" t="s">
        <v>392</v>
      </c>
      <c r="L297" s="29" t="s">
        <v>392</v>
      </c>
      <c r="M297" s="29" t="s">
        <v>392</v>
      </c>
      <c r="N297" s="29" t="s">
        <v>392</v>
      </c>
      <c r="O297" s="29" t="s">
        <v>392</v>
      </c>
      <c r="AT297" s="27" t="s">
        <v>29</v>
      </c>
      <c r="AU297">
        <v>117</v>
      </c>
      <c r="AV297" s="30">
        <v>1000000</v>
      </c>
      <c r="AW297" s="30">
        <v>100000</v>
      </c>
      <c r="AX297" s="30">
        <v>50000</v>
      </c>
      <c r="AY297" s="30">
        <v>50000</v>
      </c>
      <c r="AZ297" s="30">
        <v>200000</v>
      </c>
    </row>
    <row r="298" spans="1:52" ht="24">
      <c r="A298" s="27" t="s">
        <v>154</v>
      </c>
      <c r="B298">
        <v>382</v>
      </c>
      <c r="C298" s="28">
        <v>1000000</v>
      </c>
      <c r="D298" s="28">
        <v>100000</v>
      </c>
      <c r="E298" s="28">
        <v>50000</v>
      </c>
      <c r="F298" s="28">
        <v>50000</v>
      </c>
      <c r="G298" s="28">
        <v>200000</v>
      </c>
      <c r="I298" s="27" t="s">
        <v>154</v>
      </c>
      <c r="J298">
        <v>382</v>
      </c>
      <c r="K298" s="29" t="s">
        <v>392</v>
      </c>
      <c r="L298" s="29" t="s">
        <v>392</v>
      </c>
      <c r="M298" s="29" t="s">
        <v>392</v>
      </c>
      <c r="N298" s="29" t="s">
        <v>392</v>
      </c>
      <c r="O298" s="29" t="s">
        <v>392</v>
      </c>
      <c r="AT298" s="27" t="s">
        <v>154</v>
      </c>
      <c r="AU298">
        <v>382</v>
      </c>
      <c r="AV298" s="30">
        <v>1000000</v>
      </c>
      <c r="AW298" s="30">
        <v>100000</v>
      </c>
      <c r="AX298" s="30">
        <v>50000</v>
      </c>
      <c r="AY298" s="30">
        <v>50000</v>
      </c>
      <c r="AZ298" s="30">
        <v>200000</v>
      </c>
    </row>
    <row r="299" spans="1:52" ht="24">
      <c r="A299" s="27" t="s">
        <v>122</v>
      </c>
      <c r="B299">
        <v>1256</v>
      </c>
      <c r="C299" s="28">
        <v>1000000</v>
      </c>
      <c r="D299" s="28">
        <v>100000</v>
      </c>
      <c r="E299" s="28">
        <v>50000</v>
      </c>
      <c r="F299" s="28">
        <v>50000</v>
      </c>
      <c r="G299" s="28">
        <v>200000</v>
      </c>
      <c r="I299" s="27" t="s">
        <v>122</v>
      </c>
      <c r="J299">
        <v>1256</v>
      </c>
      <c r="K299" s="29" t="s">
        <v>392</v>
      </c>
      <c r="L299" s="29" t="s">
        <v>392</v>
      </c>
      <c r="M299" s="29" t="s">
        <v>392</v>
      </c>
      <c r="N299" s="29" t="s">
        <v>392</v>
      </c>
      <c r="O299" s="29" t="s">
        <v>392</v>
      </c>
      <c r="AT299" s="27" t="s">
        <v>122</v>
      </c>
      <c r="AU299">
        <v>1256</v>
      </c>
      <c r="AV299" s="30">
        <v>1000000</v>
      </c>
      <c r="AW299" s="30">
        <v>100000</v>
      </c>
      <c r="AX299" s="30">
        <v>50000</v>
      </c>
      <c r="AY299" s="30">
        <v>50000</v>
      </c>
      <c r="AZ299" s="30">
        <v>200000</v>
      </c>
    </row>
    <row r="300" spans="1:52">
      <c r="A300" s="27" t="s">
        <v>250</v>
      </c>
      <c r="B300">
        <v>2513</v>
      </c>
      <c r="C300" s="28">
        <v>1000000</v>
      </c>
      <c r="D300" s="28">
        <v>100000</v>
      </c>
      <c r="E300" s="28">
        <v>50000</v>
      </c>
      <c r="F300" s="28">
        <v>50000</v>
      </c>
      <c r="G300" s="28">
        <v>200000</v>
      </c>
      <c r="I300" s="27" t="s">
        <v>250</v>
      </c>
      <c r="J300">
        <v>2513</v>
      </c>
      <c r="K300" s="29" t="s">
        <v>392</v>
      </c>
      <c r="L300" s="29" t="s">
        <v>392</v>
      </c>
      <c r="M300" s="29" t="s">
        <v>392</v>
      </c>
      <c r="N300" s="29" t="s">
        <v>392</v>
      </c>
      <c r="O300" s="29" t="s">
        <v>392</v>
      </c>
      <c r="AT300" s="27" t="s">
        <v>250</v>
      </c>
      <c r="AU300">
        <v>2513</v>
      </c>
      <c r="AV300" s="30">
        <v>1000000</v>
      </c>
      <c r="AW300" s="30">
        <v>100000</v>
      </c>
      <c r="AX300" s="30">
        <v>50000</v>
      </c>
      <c r="AY300" s="30">
        <v>50000</v>
      </c>
      <c r="AZ300" s="30">
        <v>200000</v>
      </c>
    </row>
    <row r="301" spans="1:52" ht="24">
      <c r="A301" s="27" t="s">
        <v>333</v>
      </c>
      <c r="B301">
        <v>2518</v>
      </c>
      <c r="C301" s="28">
        <v>1000000</v>
      </c>
      <c r="D301" s="28">
        <v>100000</v>
      </c>
      <c r="E301" s="28">
        <v>50000</v>
      </c>
      <c r="F301" s="28">
        <v>50000</v>
      </c>
      <c r="G301" s="28">
        <v>200000</v>
      </c>
      <c r="I301" s="27" t="s">
        <v>333</v>
      </c>
      <c r="J301">
        <v>2518</v>
      </c>
      <c r="K301" s="29" t="s">
        <v>392</v>
      </c>
      <c r="L301" s="29" t="s">
        <v>392</v>
      </c>
      <c r="M301" s="29" t="s">
        <v>392</v>
      </c>
      <c r="N301" s="29" t="s">
        <v>392</v>
      </c>
      <c r="O301" s="29" t="s">
        <v>392</v>
      </c>
      <c r="AT301" s="27" t="s">
        <v>333</v>
      </c>
      <c r="AU301">
        <v>2518</v>
      </c>
      <c r="AV301" s="30">
        <v>1000000</v>
      </c>
      <c r="AW301" s="30">
        <v>100000</v>
      </c>
      <c r="AX301" s="30">
        <v>50000</v>
      </c>
      <c r="AY301" s="30">
        <v>50000</v>
      </c>
      <c r="AZ301" s="30">
        <v>200000</v>
      </c>
    </row>
  </sheetData>
  <mergeCells count="4">
    <mergeCell ref="C10:G10"/>
    <mergeCell ref="K10:O10"/>
    <mergeCell ref="AV10:AZ10"/>
    <mergeCell ref="U62:AM68"/>
  </mergeCells>
  <pageMargins left="0.7" right="0.7" top="0.75" bottom="0.75" header="0.3" footer="0.3"/>
  <pageSetup orientation="portrait" r:id="rId1"/>
  <headerFooter>
    <oddFooter>&amp;C_x000D_&amp;1#&amp;"Verdana"&amp;7&amp;K000000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93db7d-312c-44f0-b0ac-0483b197c86e">
      <Terms xmlns="http://schemas.microsoft.com/office/infopath/2007/PartnerControls"/>
    </lcf76f155ced4ddcb4097134ff3c332f>
    <TaxCatchAll xmlns="20a27833-d4db-4705-ac6a-5222fe134a9b" xsi:nil="true"/>
    <SharedWithUsers xmlns="20a27833-d4db-4705-ac6a-5222fe134a9b">
      <UserInfo>
        <DisplayName>Tomas Thernström</DisplayName>
        <AccountId>11</AccountId>
        <AccountType/>
      </UserInfo>
      <UserInfo>
        <DisplayName>Jens Halford Dyster-Aas</DisplayName>
        <AccountId>26</AccountId>
        <AccountType/>
      </UserInfo>
    </SharedWithUsers>
    <Ärendenummer xmlns="60bf9011-4c84-490e-879e-bf0d29284be5" xsi:nil="true"/>
    <Diarief_x00f6_rd xmlns="3293db7d-312c-44f0-b0ac-0483b197c86e">false</Diarief_x00f6_r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D8E403F1207034CB83133F2AFCEE678" ma:contentTypeVersion="20" ma:contentTypeDescription="Skapa ett nytt dokument." ma:contentTypeScope="" ma:versionID="ae0dfca303635af1b31e1a7d25692965">
  <xsd:schema xmlns:xsd="http://www.w3.org/2001/XMLSchema" xmlns:xs="http://www.w3.org/2001/XMLSchema" xmlns:p="http://schemas.microsoft.com/office/2006/metadata/properties" xmlns:ns2="20a27833-d4db-4705-ac6a-5222fe134a9b" xmlns:ns3="3293db7d-312c-44f0-b0ac-0483b197c86e" xmlns:ns4="60bf9011-4c84-490e-879e-bf0d29284be5" targetNamespace="http://schemas.microsoft.com/office/2006/metadata/properties" ma:root="true" ma:fieldsID="ea4fee5409beb4ee5147b884e5c27fbd" ns2:_="" ns3:_="" ns4:_="">
    <xsd:import namespace="20a27833-d4db-4705-ac6a-5222fe134a9b"/>
    <xsd:import namespace="3293db7d-312c-44f0-b0ac-0483b197c86e"/>
    <xsd:import namespace="60bf9011-4c84-490e-879e-bf0d29284be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4:Ärendenummer" minOccurs="0"/>
                <xsd:element ref="ns3:Diarief_x00f6_rd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27833-d4db-4705-ac6a-5222fe134a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7bae8ac-bfe5-48c8-acdf-542e1c137c94}" ma:internalName="TaxCatchAll" ma:showField="CatchAllData" ma:web="20a27833-d4db-4705-ac6a-5222fe134a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3db7d-312c-44f0-b0ac-0483b197c8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iarief_x00f6_rd" ma:index="13" nillable="true" ma:displayName="Diarieförd" ma:default="0" ma:description="För Modena" ma:internalName="Diarief_x00f6_rd">
      <xsd:simpleType>
        <xsd:restriction base="dms:Boolea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f715b3c1-6faf-452c-928b-c1f971cfea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f9011-4c84-490e-879e-bf0d29284be5" elementFormDefault="qualified">
    <xsd:import namespace="http://schemas.microsoft.com/office/2006/documentManagement/types"/>
    <xsd:import namespace="http://schemas.microsoft.com/office/infopath/2007/PartnerControls"/>
    <xsd:element name="Ärendenummer" ma:index="12" nillable="true" ma:displayName="Ärendenummer" ma:internalName="_x00c4_rendenumm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BE5623-B0D2-4B3A-BA4F-6902B2ED87C0}">
  <ds:schemaRefs>
    <ds:schemaRef ds:uri="http://purl.org/dc/terms/"/>
    <ds:schemaRef ds:uri="http://schemas.microsoft.com/office/infopath/2007/PartnerControls"/>
    <ds:schemaRef ds:uri="3293db7d-312c-44f0-b0ac-0483b197c86e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60bf9011-4c84-490e-879e-bf0d29284be5"/>
    <ds:schemaRef ds:uri="http://purl.org/dc/elements/1.1/"/>
    <ds:schemaRef ds:uri="20a27833-d4db-4705-ac6a-5222fe134a9b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D9609D3-CFA2-4F52-B7D2-952C4144E1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1B2EA1-88C3-44D7-821B-566C676C12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a27833-d4db-4705-ac6a-5222fe134a9b"/>
    <ds:schemaRef ds:uri="3293db7d-312c-44f0-b0ac-0483b197c86e"/>
    <ds:schemaRef ds:uri="60bf9011-4c84-490e-879e-bf0d29284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Indata</vt:lpstr>
      <vt:lpstr>Regressionsresultat</vt:lpstr>
      <vt:lpstr>Modellvärden</vt:lpstr>
      <vt:lpstr>Resultatberäkning</vt:lpstr>
      <vt:lpstr>Beräkning prediktionsvärde</vt:lpstr>
      <vt:lpstr>Sammanställning</vt:lpstr>
      <vt:lpstr>Beräkningssteg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Berg</dc:creator>
  <cp:lastModifiedBy>Lätt, Ambjörn</cp:lastModifiedBy>
  <cp:lastPrinted>2024-05-28T12:36:59Z</cp:lastPrinted>
  <dcterms:created xsi:type="dcterms:W3CDTF">2023-04-28T10:11:38Z</dcterms:created>
  <dcterms:modified xsi:type="dcterms:W3CDTF">2024-06-11T13:45:59Z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0x01010036A884A217F24A429ED62A6AFA9529CE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_ColorHex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_ColorTag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_Emoji">
    <vt:lpwstr/>
  </property>
  <property fmtid="{D5CDD505-2E9C-101B-9397-08002B2CF9AE}" pid="13" name="MSIP_Label_20ea7001-5c24-4702-a3ac-e436ccb02747_Enabled">
    <vt:lpwstr>true</vt:lpwstr>
  </property>
  <property fmtid="{D5CDD505-2E9C-101B-9397-08002B2CF9AE}" pid="14" name="MSIP_Label_20ea7001-5c24-4702-a3ac-e436ccb02747_SetDate">
    <vt:lpwstr>2023-12-11T15:18:56Z</vt:lpwstr>
  </property>
  <property fmtid="{D5CDD505-2E9C-101B-9397-08002B2CF9AE}" pid="15" name="MSIP_Label_20ea7001-5c24-4702-a3ac-e436ccb02747_Method">
    <vt:lpwstr>Standard</vt:lpwstr>
  </property>
  <property fmtid="{D5CDD505-2E9C-101B-9397-08002B2CF9AE}" pid="16" name="MSIP_Label_20ea7001-5c24-4702-a3ac-e436ccb02747_Name">
    <vt:lpwstr>Confidential</vt:lpwstr>
  </property>
  <property fmtid="{D5CDD505-2E9C-101B-9397-08002B2CF9AE}" pid="17" name="MSIP_Label_20ea7001-5c24-4702-a3ac-e436ccb02747_SiteId">
    <vt:lpwstr>c8823c91-be81-4f89-b024-6c3dd789c106</vt:lpwstr>
  </property>
  <property fmtid="{D5CDD505-2E9C-101B-9397-08002B2CF9AE}" pid="18" name="MSIP_Label_20ea7001-5c24-4702-a3ac-e436ccb02747_ActionId">
    <vt:lpwstr>8e810888-a305-4eaf-be30-a5a6b568952b</vt:lpwstr>
  </property>
  <property fmtid="{D5CDD505-2E9C-101B-9397-08002B2CF9AE}" pid="19" name="MSIP_Label_20ea7001-5c24-4702-a3ac-e436ccb02747_ContentBits">
    <vt:lpwstr>2</vt:lpwstr>
  </property>
</Properties>
</file>